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2\64022XXX Oprava mostů v úseku Polička - Borová u Poličky\"/>
    </mc:Choice>
  </mc:AlternateContent>
  <bookViews>
    <workbookView xWindow="0" yWindow="0" windowWidth="28800" windowHeight="11325" activeTab="3"/>
  </bookViews>
  <sheets>
    <sheet name="Rekapitulace stavby" sheetId="1" r:id="rId1"/>
    <sheet name="1.1 - SO 01 -  Stavební č..." sheetId="2" r:id="rId2"/>
    <sheet name="1.2 - SO 01 -  Kolej - Mo..." sheetId="3" r:id="rId3"/>
    <sheet name="1.3 - SO 01- VRN - Most v..." sheetId="4" r:id="rId4"/>
    <sheet name="1.4 - SO 01- Materiál obj..." sheetId="5" r:id="rId5"/>
    <sheet name="2.1 - SO 02 - Stavební čá..." sheetId="6" r:id="rId6"/>
    <sheet name="2.2 - SO 02 - Kolej - Mos..." sheetId="7" r:id="rId7"/>
    <sheet name="2.3 - SO 02 - VRN - Most ..." sheetId="8" r:id="rId8"/>
    <sheet name="2.4 -  SO 02 - Materiál o..." sheetId="9" r:id="rId9"/>
  </sheets>
  <definedNames>
    <definedName name="_xlnm._FilterDatabase" localSheetId="1" hidden="1">'1.1 - SO 01 -  Stavební č...'!$C$101:$K$424</definedName>
    <definedName name="_xlnm._FilterDatabase" localSheetId="2" hidden="1">'1.2 - SO 01 -  Kolej - Mo...'!$C$86:$K$129</definedName>
    <definedName name="_xlnm._FilterDatabase" localSheetId="3" hidden="1">'1.3 - SO 01- VRN - Most v...'!$C$91:$K$127</definedName>
    <definedName name="_xlnm._FilterDatabase" localSheetId="4" hidden="1">'1.4 - SO 01- Materiál obj...'!$C$85:$K$90</definedName>
    <definedName name="_xlnm._FilterDatabase" localSheetId="5" hidden="1">'2.1 - SO 02 - Stavební čá...'!$C$99:$K$435</definedName>
    <definedName name="_xlnm._FilterDatabase" localSheetId="6" hidden="1">'2.2 - SO 02 - Kolej - Mos...'!$C$86:$K$160</definedName>
    <definedName name="_xlnm._FilterDatabase" localSheetId="7" hidden="1">'2.3 - SO 02 - VRN - Most ...'!$C$91:$K$127</definedName>
    <definedName name="_xlnm._FilterDatabase" localSheetId="8" hidden="1">'2.4 -  SO 02 - Materiál o...'!$C$85:$K$93</definedName>
    <definedName name="_xlnm.Print_Titles" localSheetId="1">'1.1 - SO 01 -  Stavební č...'!$101:$101</definedName>
    <definedName name="_xlnm.Print_Titles" localSheetId="2">'1.2 - SO 01 -  Kolej - Mo...'!$86:$86</definedName>
    <definedName name="_xlnm.Print_Titles" localSheetId="3">'1.3 - SO 01- VRN - Most v...'!$91:$91</definedName>
    <definedName name="_xlnm.Print_Titles" localSheetId="4">'1.4 - SO 01- Materiál obj...'!$85:$85</definedName>
    <definedName name="_xlnm.Print_Titles" localSheetId="5">'2.1 - SO 02 - Stavební čá...'!$99:$99</definedName>
    <definedName name="_xlnm.Print_Titles" localSheetId="6">'2.2 - SO 02 - Kolej - Mos...'!$86:$86</definedName>
    <definedName name="_xlnm.Print_Titles" localSheetId="7">'2.3 - SO 02 - VRN - Most ...'!$91:$91</definedName>
    <definedName name="_xlnm.Print_Titles" localSheetId="8">'2.4 -  SO 02 - Materiál o...'!$85:$85</definedName>
    <definedName name="_xlnm.Print_Titles" localSheetId="0">'Rekapitulace stavby'!$52:$52</definedName>
    <definedName name="_xlnm.Print_Area" localSheetId="1">'1.1 - SO 01 -  Stavební č...'!$C$4:$J$41,'1.1 - SO 01 -  Stavební č...'!$C$87:$K$424</definedName>
    <definedName name="_xlnm.Print_Area" localSheetId="2">'1.2 - SO 01 -  Kolej - Mo...'!$C$4:$J$41,'1.2 - SO 01 -  Kolej - Mo...'!$C$72:$K$129</definedName>
    <definedName name="_xlnm.Print_Area" localSheetId="3">'1.3 - SO 01- VRN - Most v...'!$C$4:$J$41,'1.3 - SO 01- VRN - Most v...'!$C$77:$K$127</definedName>
    <definedName name="_xlnm.Print_Area" localSheetId="4">'1.4 - SO 01- Materiál obj...'!$C$4:$J$41,'1.4 - SO 01- Materiál obj...'!$C$71:$K$90</definedName>
    <definedName name="_xlnm.Print_Area" localSheetId="5">'2.1 - SO 02 - Stavební čá...'!$C$4:$J$41,'2.1 - SO 02 - Stavební čá...'!$C$85:$K$435</definedName>
    <definedName name="_xlnm.Print_Area" localSheetId="6">'2.2 - SO 02 - Kolej - Mos...'!$C$4:$J$41,'2.2 - SO 02 - Kolej - Mos...'!$C$72:$K$160</definedName>
    <definedName name="_xlnm.Print_Area" localSheetId="7">'2.3 - SO 02 - VRN - Most ...'!$C$4:$J$41,'2.3 - SO 02 - VRN - Most ...'!$C$77:$K$127</definedName>
    <definedName name="_xlnm.Print_Area" localSheetId="8">'2.4 -  SO 02 - Materiál o...'!$C$4:$J$41,'2.4 -  SO 02 - Materiál o...'!$C$71:$K$93</definedName>
    <definedName name="_xlnm.Print_Area" localSheetId="0">'Rekapitulace stavby'!$D$4:$AO$36,'Rekapitulace stavby'!$C$42:$AQ$65</definedName>
  </definedNames>
  <calcPr calcId="162913"/>
</workbook>
</file>

<file path=xl/calcChain.xml><?xml version="1.0" encoding="utf-8"?>
<calcChain xmlns="http://schemas.openxmlformats.org/spreadsheetml/2006/main">
  <c r="J39" i="9" l="1"/>
  <c r="J38" i="9"/>
  <c r="AY64" i="1"/>
  <c r="J37" i="9"/>
  <c r="AX64" i="1" s="1"/>
  <c r="BI91" i="9"/>
  <c r="BH91" i="9"/>
  <c r="BG91" i="9"/>
  <c r="BF91" i="9"/>
  <c r="T91" i="9"/>
  <c r="R91" i="9"/>
  <c r="P91" i="9"/>
  <c r="BI88" i="9"/>
  <c r="BH88" i="9"/>
  <c r="BG88" i="9"/>
  <c r="BF88" i="9"/>
  <c r="T88" i="9"/>
  <c r="R88" i="9"/>
  <c r="P88" i="9"/>
  <c r="J82" i="9"/>
  <c r="F82" i="9"/>
  <c r="F80" i="9"/>
  <c r="E78" i="9"/>
  <c r="J58" i="9"/>
  <c r="F58" i="9"/>
  <c r="F56" i="9"/>
  <c r="E54" i="9"/>
  <c r="J26" i="9"/>
  <c r="E26" i="9"/>
  <c r="J83" i="9"/>
  <c r="J25" i="9"/>
  <c r="J20" i="9"/>
  <c r="E20" i="9"/>
  <c r="F59" i="9"/>
  <c r="J19" i="9"/>
  <c r="J14" i="9"/>
  <c r="J56" i="9" s="1"/>
  <c r="E7" i="9"/>
  <c r="E74" i="9"/>
  <c r="J39" i="8"/>
  <c r="J38" i="8"/>
  <c r="AY63" i="1"/>
  <c r="J37" i="8"/>
  <c r="AX63" i="1"/>
  <c r="BI125" i="8"/>
  <c r="BH125" i="8"/>
  <c r="BG125" i="8"/>
  <c r="BF125" i="8"/>
  <c r="T125" i="8"/>
  <c r="R125" i="8"/>
  <c r="P125" i="8"/>
  <c r="BI122" i="8"/>
  <c r="BH122" i="8"/>
  <c r="BG122" i="8"/>
  <c r="BF122" i="8"/>
  <c r="T122" i="8"/>
  <c r="R122" i="8"/>
  <c r="P122" i="8"/>
  <c r="BI119" i="8"/>
  <c r="BH119" i="8"/>
  <c r="BG119" i="8"/>
  <c r="BF119" i="8"/>
  <c r="T119" i="8"/>
  <c r="R119" i="8"/>
  <c r="P119" i="8"/>
  <c r="BI114" i="8"/>
  <c r="BH114" i="8"/>
  <c r="BG114" i="8"/>
  <c r="BF114" i="8"/>
  <c r="T114" i="8"/>
  <c r="R114" i="8"/>
  <c r="P114" i="8"/>
  <c r="BI111" i="8"/>
  <c r="BH111" i="8"/>
  <c r="BG111" i="8"/>
  <c r="BF111" i="8"/>
  <c r="T111" i="8"/>
  <c r="R111" i="8"/>
  <c r="P111" i="8"/>
  <c r="BI107" i="8"/>
  <c r="BH107" i="8"/>
  <c r="BG107" i="8"/>
  <c r="BF107" i="8"/>
  <c r="T107" i="8"/>
  <c r="T106" i="8" s="1"/>
  <c r="T105" i="8" s="1"/>
  <c r="R107" i="8"/>
  <c r="R106" i="8"/>
  <c r="R105" i="8" s="1"/>
  <c r="P107" i="8"/>
  <c r="P106" i="8"/>
  <c r="P105" i="8"/>
  <c r="BI100" i="8"/>
  <c r="BH100" i="8"/>
  <c r="BG100" i="8"/>
  <c r="BF100" i="8"/>
  <c r="T100" i="8"/>
  <c r="T99" i="8"/>
  <c r="R100" i="8"/>
  <c r="R99" i="8"/>
  <c r="P100" i="8"/>
  <c r="P99" i="8"/>
  <c r="BI95" i="8"/>
  <c r="BH95" i="8"/>
  <c r="BG95" i="8"/>
  <c r="BF95" i="8"/>
  <c r="T95" i="8"/>
  <c r="T94" i="8"/>
  <c r="T93" i="8" s="1"/>
  <c r="R95" i="8"/>
  <c r="R94" i="8"/>
  <c r="R93" i="8"/>
  <c r="P95" i="8"/>
  <c r="P94" i="8"/>
  <c r="P93" i="8"/>
  <c r="J88" i="8"/>
  <c r="F88" i="8"/>
  <c r="F86" i="8"/>
  <c r="E84" i="8"/>
  <c r="J58" i="8"/>
  <c r="F58" i="8"/>
  <c r="F56" i="8"/>
  <c r="E54" i="8"/>
  <c r="J26" i="8"/>
  <c r="E26" i="8"/>
  <c r="J89" i="8"/>
  <c r="J25" i="8"/>
  <c r="J20" i="8"/>
  <c r="E20" i="8"/>
  <c r="F59" i="8"/>
  <c r="J19" i="8"/>
  <c r="J14" i="8"/>
  <c r="J86" i="8" s="1"/>
  <c r="E7" i="8"/>
  <c r="E80" i="8"/>
  <c r="J39" i="7"/>
  <c r="J38" i="7"/>
  <c r="AY62" i="1"/>
  <c r="J37" i="7"/>
  <c r="AX62" i="1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8" i="7"/>
  <c r="BH138" i="7"/>
  <c r="BG138" i="7"/>
  <c r="BF138" i="7"/>
  <c r="T138" i="7"/>
  <c r="R138" i="7"/>
  <c r="P138" i="7"/>
  <c r="BI135" i="7"/>
  <c r="BH135" i="7"/>
  <c r="BG135" i="7"/>
  <c r="BF135" i="7"/>
  <c r="T135" i="7"/>
  <c r="R135" i="7"/>
  <c r="P135" i="7"/>
  <c r="BI130" i="7"/>
  <c r="BH130" i="7"/>
  <c r="BG130" i="7"/>
  <c r="BF130" i="7"/>
  <c r="T130" i="7"/>
  <c r="R130" i="7"/>
  <c r="P130" i="7"/>
  <c r="BI125" i="7"/>
  <c r="BH125" i="7"/>
  <c r="BG125" i="7"/>
  <c r="BF125" i="7"/>
  <c r="T125" i="7"/>
  <c r="R125" i="7"/>
  <c r="P125" i="7"/>
  <c r="BI122" i="7"/>
  <c r="BH122" i="7"/>
  <c r="BG122" i="7"/>
  <c r="BF122" i="7"/>
  <c r="T122" i="7"/>
  <c r="R122" i="7"/>
  <c r="P122" i="7"/>
  <c r="BI117" i="7"/>
  <c r="BH117" i="7"/>
  <c r="BG117" i="7"/>
  <c r="BF117" i="7"/>
  <c r="T117" i="7"/>
  <c r="R117" i="7"/>
  <c r="P117" i="7"/>
  <c r="BI113" i="7"/>
  <c r="BH113" i="7"/>
  <c r="BG113" i="7"/>
  <c r="BF113" i="7"/>
  <c r="T113" i="7"/>
  <c r="R113" i="7"/>
  <c r="P113" i="7"/>
  <c r="BI111" i="7"/>
  <c r="BH111" i="7"/>
  <c r="BG111" i="7"/>
  <c r="BF111" i="7"/>
  <c r="T111" i="7"/>
  <c r="R111" i="7"/>
  <c r="P111" i="7"/>
  <c r="BI109" i="7"/>
  <c r="BH109" i="7"/>
  <c r="BG109" i="7"/>
  <c r="BF109" i="7"/>
  <c r="T109" i="7"/>
  <c r="R109" i="7"/>
  <c r="P109" i="7"/>
  <c r="BI107" i="7"/>
  <c r="BH107" i="7"/>
  <c r="BG107" i="7"/>
  <c r="BF107" i="7"/>
  <c r="T107" i="7"/>
  <c r="R107" i="7"/>
  <c r="P107" i="7"/>
  <c r="BI105" i="7"/>
  <c r="BH105" i="7"/>
  <c r="BG105" i="7"/>
  <c r="BF105" i="7"/>
  <c r="T105" i="7"/>
  <c r="R105" i="7"/>
  <c r="P105" i="7"/>
  <c r="BI103" i="7"/>
  <c r="BH103" i="7"/>
  <c r="BG103" i="7"/>
  <c r="BF103" i="7"/>
  <c r="T103" i="7"/>
  <c r="R103" i="7"/>
  <c r="P103" i="7"/>
  <c r="BI100" i="7"/>
  <c r="BH100" i="7"/>
  <c r="BG100" i="7"/>
  <c r="BF100" i="7"/>
  <c r="T100" i="7"/>
  <c r="R100" i="7"/>
  <c r="P100" i="7"/>
  <c r="BI98" i="7"/>
  <c r="BH98" i="7"/>
  <c r="BG98" i="7"/>
  <c r="BF98" i="7"/>
  <c r="T98" i="7"/>
  <c r="R98" i="7"/>
  <c r="P98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BI89" i="7"/>
  <c r="BH89" i="7"/>
  <c r="BG89" i="7"/>
  <c r="BF89" i="7"/>
  <c r="T89" i="7"/>
  <c r="R89" i="7"/>
  <c r="P89" i="7"/>
  <c r="J83" i="7"/>
  <c r="F83" i="7"/>
  <c r="F81" i="7"/>
  <c r="E79" i="7"/>
  <c r="J58" i="7"/>
  <c r="F58" i="7"/>
  <c r="F56" i="7"/>
  <c r="E54" i="7"/>
  <c r="J26" i="7"/>
  <c r="E26" i="7"/>
  <c r="J84" i="7"/>
  <c r="J25" i="7"/>
  <c r="J20" i="7"/>
  <c r="E20" i="7"/>
  <c r="F84" i="7"/>
  <c r="J19" i="7"/>
  <c r="J14" i="7"/>
  <c r="J81" i="7"/>
  <c r="E7" i="7"/>
  <c r="E75" i="7" s="1"/>
  <c r="J39" i="6"/>
  <c r="J38" i="6"/>
  <c r="AY61" i="1"/>
  <c r="J37" i="6"/>
  <c r="AX61" i="1"/>
  <c r="BI433" i="6"/>
  <c r="BH433" i="6"/>
  <c r="BG433" i="6"/>
  <c r="BF433" i="6"/>
  <c r="T433" i="6"/>
  <c r="R433" i="6"/>
  <c r="P433" i="6"/>
  <c r="BI431" i="6"/>
  <c r="BH431" i="6"/>
  <c r="BG431" i="6"/>
  <c r="BF431" i="6"/>
  <c r="T431" i="6"/>
  <c r="R431" i="6"/>
  <c r="P431" i="6"/>
  <c r="BI429" i="6"/>
  <c r="BH429" i="6"/>
  <c r="BG429" i="6"/>
  <c r="BF429" i="6"/>
  <c r="T429" i="6"/>
  <c r="R429" i="6"/>
  <c r="P429" i="6"/>
  <c r="BI426" i="6"/>
  <c r="BH426" i="6"/>
  <c r="BG426" i="6"/>
  <c r="BF426" i="6"/>
  <c r="T426" i="6"/>
  <c r="R426" i="6"/>
  <c r="P426" i="6"/>
  <c r="BI419" i="6"/>
  <c r="BH419" i="6"/>
  <c r="BG419" i="6"/>
  <c r="BF419" i="6"/>
  <c r="T419" i="6"/>
  <c r="R419" i="6"/>
  <c r="P419" i="6"/>
  <c r="BI416" i="6"/>
  <c r="BH416" i="6"/>
  <c r="BG416" i="6"/>
  <c r="BF416" i="6"/>
  <c r="T416" i="6"/>
  <c r="R416" i="6"/>
  <c r="P416" i="6"/>
  <c r="BI412" i="6"/>
  <c r="BH412" i="6"/>
  <c r="BG412" i="6"/>
  <c r="BF412" i="6"/>
  <c r="T412" i="6"/>
  <c r="R412" i="6"/>
  <c r="P412" i="6"/>
  <c r="BI408" i="6"/>
  <c r="BH408" i="6"/>
  <c r="BG408" i="6"/>
  <c r="BF408" i="6"/>
  <c r="T408" i="6"/>
  <c r="R408" i="6"/>
  <c r="P408" i="6"/>
  <c r="BI405" i="6"/>
  <c r="BH405" i="6"/>
  <c r="BG405" i="6"/>
  <c r="BF405" i="6"/>
  <c r="T405" i="6"/>
  <c r="R405" i="6"/>
  <c r="P405" i="6"/>
  <c r="BI400" i="6"/>
  <c r="BH400" i="6"/>
  <c r="BG400" i="6"/>
  <c r="BF400" i="6"/>
  <c r="T400" i="6"/>
  <c r="R400" i="6"/>
  <c r="P400" i="6"/>
  <c r="BI397" i="6"/>
  <c r="BH397" i="6"/>
  <c r="BG397" i="6"/>
  <c r="BF397" i="6"/>
  <c r="T397" i="6"/>
  <c r="R397" i="6"/>
  <c r="P397" i="6"/>
  <c r="BI394" i="6"/>
  <c r="BH394" i="6"/>
  <c r="BG394" i="6"/>
  <c r="BF394" i="6"/>
  <c r="T394" i="6"/>
  <c r="R394" i="6"/>
  <c r="P394" i="6"/>
  <c r="BI391" i="6"/>
  <c r="BH391" i="6"/>
  <c r="BG391" i="6"/>
  <c r="BF391" i="6"/>
  <c r="T391" i="6"/>
  <c r="R391" i="6"/>
  <c r="P391" i="6"/>
  <c r="BI389" i="6"/>
  <c r="BH389" i="6"/>
  <c r="BG389" i="6"/>
  <c r="BF389" i="6"/>
  <c r="T389" i="6"/>
  <c r="R389" i="6"/>
  <c r="P389" i="6"/>
  <c r="BI387" i="6"/>
  <c r="BH387" i="6"/>
  <c r="BG387" i="6"/>
  <c r="BF387" i="6"/>
  <c r="T387" i="6"/>
  <c r="R387" i="6"/>
  <c r="P387" i="6"/>
  <c r="BI383" i="6"/>
  <c r="BH383" i="6"/>
  <c r="BG383" i="6"/>
  <c r="BF383" i="6"/>
  <c r="T383" i="6"/>
  <c r="R383" i="6"/>
  <c r="P383" i="6"/>
  <c r="BI380" i="6"/>
  <c r="BH380" i="6"/>
  <c r="BG380" i="6"/>
  <c r="BF380" i="6"/>
  <c r="T380" i="6"/>
  <c r="R380" i="6"/>
  <c r="P380" i="6"/>
  <c r="BI375" i="6"/>
  <c r="BH375" i="6"/>
  <c r="BG375" i="6"/>
  <c r="BF375" i="6"/>
  <c r="T375" i="6"/>
  <c r="T374" i="6"/>
  <c r="R375" i="6"/>
  <c r="R374" i="6" s="1"/>
  <c r="P375" i="6"/>
  <c r="P374" i="6"/>
  <c r="BI370" i="6"/>
  <c r="BH370" i="6"/>
  <c r="BG370" i="6"/>
  <c r="BF370" i="6"/>
  <c r="T370" i="6"/>
  <c r="R370" i="6"/>
  <c r="P370" i="6"/>
  <c r="BI367" i="6"/>
  <c r="BH367" i="6"/>
  <c r="BG367" i="6"/>
  <c r="BF367" i="6"/>
  <c r="T367" i="6"/>
  <c r="R367" i="6"/>
  <c r="P367" i="6"/>
  <c r="BI363" i="6"/>
  <c r="BH363" i="6"/>
  <c r="BG363" i="6"/>
  <c r="BF363" i="6"/>
  <c r="T363" i="6"/>
  <c r="R363" i="6"/>
  <c r="P363" i="6"/>
  <c r="BI359" i="6"/>
  <c r="BH359" i="6"/>
  <c r="BG359" i="6"/>
  <c r="BF359" i="6"/>
  <c r="T359" i="6"/>
  <c r="R359" i="6"/>
  <c r="P359" i="6"/>
  <c r="BI355" i="6"/>
  <c r="BH355" i="6"/>
  <c r="BG355" i="6"/>
  <c r="BF355" i="6"/>
  <c r="T355" i="6"/>
  <c r="R355" i="6"/>
  <c r="P355" i="6"/>
  <c r="BI351" i="6"/>
  <c r="BH351" i="6"/>
  <c r="BG351" i="6"/>
  <c r="BF351" i="6"/>
  <c r="T351" i="6"/>
  <c r="R351" i="6"/>
  <c r="P351" i="6"/>
  <c r="BI347" i="6"/>
  <c r="BH347" i="6"/>
  <c r="BG347" i="6"/>
  <c r="BF347" i="6"/>
  <c r="T347" i="6"/>
  <c r="R347" i="6"/>
  <c r="P347" i="6"/>
  <c r="BI343" i="6"/>
  <c r="BH343" i="6"/>
  <c r="BG343" i="6"/>
  <c r="BF343" i="6"/>
  <c r="T343" i="6"/>
  <c r="R343" i="6"/>
  <c r="P343" i="6"/>
  <c r="BI338" i="6"/>
  <c r="BH338" i="6"/>
  <c r="BG338" i="6"/>
  <c r="BF338" i="6"/>
  <c r="T338" i="6"/>
  <c r="R338" i="6"/>
  <c r="P338" i="6"/>
  <c r="BI333" i="6"/>
  <c r="BH333" i="6"/>
  <c r="BG333" i="6"/>
  <c r="BF333" i="6"/>
  <c r="T333" i="6"/>
  <c r="R333" i="6"/>
  <c r="P333" i="6"/>
  <c r="BI329" i="6"/>
  <c r="BH329" i="6"/>
  <c r="BG329" i="6"/>
  <c r="BF329" i="6"/>
  <c r="T329" i="6"/>
  <c r="R329" i="6"/>
  <c r="P329" i="6"/>
  <c r="BI325" i="6"/>
  <c r="BH325" i="6"/>
  <c r="BG325" i="6"/>
  <c r="BF325" i="6"/>
  <c r="T325" i="6"/>
  <c r="R325" i="6"/>
  <c r="P325" i="6"/>
  <c r="BI321" i="6"/>
  <c r="BH321" i="6"/>
  <c r="BG321" i="6"/>
  <c r="BF321" i="6"/>
  <c r="T321" i="6"/>
  <c r="R321" i="6"/>
  <c r="P321" i="6"/>
  <c r="BI317" i="6"/>
  <c r="BH317" i="6"/>
  <c r="BG317" i="6"/>
  <c r="BF317" i="6"/>
  <c r="T317" i="6"/>
  <c r="R317" i="6"/>
  <c r="P317" i="6"/>
  <c r="BI313" i="6"/>
  <c r="BH313" i="6"/>
  <c r="BG313" i="6"/>
  <c r="BF313" i="6"/>
  <c r="T313" i="6"/>
  <c r="R313" i="6"/>
  <c r="P313" i="6"/>
  <c r="BI310" i="6"/>
  <c r="BH310" i="6"/>
  <c r="BG310" i="6"/>
  <c r="BF310" i="6"/>
  <c r="T310" i="6"/>
  <c r="R310" i="6"/>
  <c r="P310" i="6"/>
  <c r="BI306" i="6"/>
  <c r="BH306" i="6"/>
  <c r="BG306" i="6"/>
  <c r="BF306" i="6"/>
  <c r="T306" i="6"/>
  <c r="R306" i="6"/>
  <c r="P306" i="6"/>
  <c r="BI303" i="6"/>
  <c r="BH303" i="6"/>
  <c r="BG303" i="6"/>
  <c r="BF303" i="6"/>
  <c r="T303" i="6"/>
  <c r="R303" i="6"/>
  <c r="P303" i="6"/>
  <c r="BI299" i="6"/>
  <c r="BH299" i="6"/>
  <c r="BG299" i="6"/>
  <c r="BF299" i="6"/>
  <c r="T299" i="6"/>
  <c r="R299" i="6"/>
  <c r="P299" i="6"/>
  <c r="BI295" i="6"/>
  <c r="BH295" i="6"/>
  <c r="BG295" i="6"/>
  <c r="BF295" i="6"/>
  <c r="T295" i="6"/>
  <c r="R295" i="6"/>
  <c r="P295" i="6"/>
  <c r="BI292" i="6"/>
  <c r="BH292" i="6"/>
  <c r="BG292" i="6"/>
  <c r="BF292" i="6"/>
  <c r="T292" i="6"/>
  <c r="R292" i="6"/>
  <c r="P292" i="6"/>
  <c r="BI289" i="6"/>
  <c r="BH289" i="6"/>
  <c r="BG289" i="6"/>
  <c r="BF289" i="6"/>
  <c r="T289" i="6"/>
  <c r="R289" i="6"/>
  <c r="P289" i="6"/>
  <c r="BI286" i="6"/>
  <c r="BH286" i="6"/>
  <c r="BG286" i="6"/>
  <c r="BF286" i="6"/>
  <c r="T286" i="6"/>
  <c r="R286" i="6"/>
  <c r="P286" i="6"/>
  <c r="BI281" i="6"/>
  <c r="BH281" i="6"/>
  <c r="BG281" i="6"/>
  <c r="BF281" i="6"/>
  <c r="T281" i="6"/>
  <c r="R281" i="6"/>
  <c r="P281" i="6"/>
  <c r="BI278" i="6"/>
  <c r="BH278" i="6"/>
  <c r="BG278" i="6"/>
  <c r="BF278" i="6"/>
  <c r="T278" i="6"/>
  <c r="R278" i="6"/>
  <c r="P278" i="6"/>
  <c r="BI275" i="6"/>
  <c r="BH275" i="6"/>
  <c r="BG275" i="6"/>
  <c r="BF275" i="6"/>
  <c r="T275" i="6"/>
  <c r="R275" i="6"/>
  <c r="P275" i="6"/>
  <c r="BI271" i="6"/>
  <c r="BH271" i="6"/>
  <c r="BG271" i="6"/>
  <c r="BF271" i="6"/>
  <c r="T271" i="6"/>
  <c r="R271" i="6"/>
  <c r="P271" i="6"/>
  <c r="BI268" i="6"/>
  <c r="BH268" i="6"/>
  <c r="BG268" i="6"/>
  <c r="BF268" i="6"/>
  <c r="T268" i="6"/>
  <c r="R268" i="6"/>
  <c r="P268" i="6"/>
  <c r="BI264" i="6"/>
  <c r="BH264" i="6"/>
  <c r="BG264" i="6"/>
  <c r="BF264" i="6"/>
  <c r="T264" i="6"/>
  <c r="R264" i="6"/>
  <c r="P264" i="6"/>
  <c r="BI260" i="6"/>
  <c r="BH260" i="6"/>
  <c r="BG260" i="6"/>
  <c r="BF260" i="6"/>
  <c r="T260" i="6"/>
  <c r="R260" i="6"/>
  <c r="P260" i="6"/>
  <c r="BI255" i="6"/>
  <c r="BH255" i="6"/>
  <c r="BG255" i="6"/>
  <c r="BF255" i="6"/>
  <c r="T255" i="6"/>
  <c r="R255" i="6"/>
  <c r="P255" i="6"/>
  <c r="BI250" i="6"/>
  <c r="BH250" i="6"/>
  <c r="BG250" i="6"/>
  <c r="BF250" i="6"/>
  <c r="T250" i="6"/>
  <c r="R250" i="6"/>
  <c r="P250" i="6"/>
  <c r="BI247" i="6"/>
  <c r="BH247" i="6"/>
  <c r="BG247" i="6"/>
  <c r="BF247" i="6"/>
  <c r="T247" i="6"/>
  <c r="R247" i="6"/>
  <c r="P247" i="6"/>
  <c r="BI242" i="6"/>
  <c r="BH242" i="6"/>
  <c r="BG242" i="6"/>
  <c r="BF242" i="6"/>
  <c r="T242" i="6"/>
  <c r="R242" i="6"/>
  <c r="P242" i="6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29" i="6"/>
  <c r="BH229" i="6"/>
  <c r="BG229" i="6"/>
  <c r="BF229" i="6"/>
  <c r="T229" i="6"/>
  <c r="R229" i="6"/>
  <c r="P229" i="6"/>
  <c r="BI225" i="6"/>
  <c r="BH225" i="6"/>
  <c r="BG225" i="6"/>
  <c r="BF225" i="6"/>
  <c r="T225" i="6"/>
  <c r="R225" i="6"/>
  <c r="P225" i="6"/>
  <c r="BI219" i="6"/>
  <c r="BH219" i="6"/>
  <c r="BG219" i="6"/>
  <c r="BF219" i="6"/>
  <c r="T219" i="6"/>
  <c r="R219" i="6"/>
  <c r="P219" i="6"/>
  <c r="BI216" i="6"/>
  <c r="BH216" i="6"/>
  <c r="BG216" i="6"/>
  <c r="BF216" i="6"/>
  <c r="T216" i="6"/>
  <c r="R216" i="6"/>
  <c r="P216" i="6"/>
  <c r="BI209" i="6"/>
  <c r="BH209" i="6"/>
  <c r="BG209" i="6"/>
  <c r="BF209" i="6"/>
  <c r="T209" i="6"/>
  <c r="R209" i="6"/>
  <c r="P209" i="6"/>
  <c r="BI206" i="6"/>
  <c r="BH206" i="6"/>
  <c r="BG206" i="6"/>
  <c r="BF206" i="6"/>
  <c r="T206" i="6"/>
  <c r="R206" i="6"/>
  <c r="P206" i="6"/>
  <c r="BI203" i="6"/>
  <c r="BH203" i="6"/>
  <c r="BG203" i="6"/>
  <c r="BF203" i="6"/>
  <c r="T203" i="6"/>
  <c r="R203" i="6"/>
  <c r="P203" i="6"/>
  <c r="BI200" i="6"/>
  <c r="BH200" i="6"/>
  <c r="BG200" i="6"/>
  <c r="BF200" i="6"/>
  <c r="T200" i="6"/>
  <c r="R200" i="6"/>
  <c r="P200" i="6"/>
  <c r="BI197" i="6"/>
  <c r="BH197" i="6"/>
  <c r="BG197" i="6"/>
  <c r="BF197" i="6"/>
  <c r="T197" i="6"/>
  <c r="R197" i="6"/>
  <c r="P197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7" i="6"/>
  <c r="BH187" i="6"/>
  <c r="BG187" i="6"/>
  <c r="BF187" i="6"/>
  <c r="T187" i="6"/>
  <c r="R187" i="6"/>
  <c r="P187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2" i="6"/>
  <c r="BH172" i="6"/>
  <c r="BG172" i="6"/>
  <c r="BF172" i="6"/>
  <c r="T172" i="6"/>
  <c r="R172" i="6"/>
  <c r="P172" i="6"/>
  <c r="BI168" i="6"/>
  <c r="BH168" i="6"/>
  <c r="BG168" i="6"/>
  <c r="BF168" i="6"/>
  <c r="T168" i="6"/>
  <c r="R168" i="6"/>
  <c r="P168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7" i="6"/>
  <c r="BH157" i="6"/>
  <c r="BG157" i="6"/>
  <c r="BF157" i="6"/>
  <c r="T157" i="6"/>
  <c r="R157" i="6"/>
  <c r="P157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6" i="6"/>
  <c r="BH146" i="6"/>
  <c r="BG146" i="6"/>
  <c r="BF146" i="6"/>
  <c r="T146" i="6"/>
  <c r="R146" i="6"/>
  <c r="P146" i="6"/>
  <c r="BI139" i="6"/>
  <c r="BH139" i="6"/>
  <c r="BG139" i="6"/>
  <c r="BF139" i="6"/>
  <c r="T139" i="6"/>
  <c r="R139" i="6"/>
  <c r="P139" i="6"/>
  <c r="BI133" i="6"/>
  <c r="BH133" i="6"/>
  <c r="BG133" i="6"/>
  <c r="BF133" i="6"/>
  <c r="T133" i="6"/>
  <c r="R133" i="6"/>
  <c r="P133" i="6"/>
  <c r="BI129" i="6"/>
  <c r="BH129" i="6"/>
  <c r="BG129" i="6"/>
  <c r="BF129" i="6"/>
  <c r="T129" i="6"/>
  <c r="R129" i="6"/>
  <c r="P129" i="6"/>
  <c r="BI125" i="6"/>
  <c r="BH125" i="6"/>
  <c r="BG125" i="6"/>
  <c r="BF125" i="6"/>
  <c r="T125" i="6"/>
  <c r="R125" i="6"/>
  <c r="P125" i="6"/>
  <c r="BI121" i="6"/>
  <c r="BH121" i="6"/>
  <c r="BG121" i="6"/>
  <c r="BF121" i="6"/>
  <c r="T121" i="6"/>
  <c r="R121" i="6"/>
  <c r="P121" i="6"/>
  <c r="BI116" i="6"/>
  <c r="BH116" i="6"/>
  <c r="BG116" i="6"/>
  <c r="BF116" i="6"/>
  <c r="T116" i="6"/>
  <c r="R116" i="6"/>
  <c r="P116" i="6"/>
  <c r="BI112" i="6"/>
  <c r="BH112" i="6"/>
  <c r="BG112" i="6"/>
  <c r="BF112" i="6"/>
  <c r="T112" i="6"/>
  <c r="R112" i="6"/>
  <c r="P112" i="6"/>
  <c r="BI109" i="6"/>
  <c r="BH109" i="6"/>
  <c r="BG109" i="6"/>
  <c r="BF109" i="6"/>
  <c r="T109" i="6"/>
  <c r="R109" i="6"/>
  <c r="P109" i="6"/>
  <c r="BI106" i="6"/>
  <c r="BH106" i="6"/>
  <c r="BG106" i="6"/>
  <c r="BF106" i="6"/>
  <c r="T106" i="6"/>
  <c r="R106" i="6"/>
  <c r="P106" i="6"/>
  <c r="BI103" i="6"/>
  <c r="BH103" i="6"/>
  <c r="BG103" i="6"/>
  <c r="BF103" i="6"/>
  <c r="T103" i="6"/>
  <c r="R103" i="6"/>
  <c r="P103" i="6"/>
  <c r="J96" i="6"/>
  <c r="F96" i="6"/>
  <c r="F94" i="6"/>
  <c r="E92" i="6"/>
  <c r="J58" i="6"/>
  <c r="F58" i="6"/>
  <c r="F56" i="6"/>
  <c r="E54" i="6"/>
  <c r="J26" i="6"/>
  <c r="E26" i="6"/>
  <c r="J97" i="6" s="1"/>
  <c r="J25" i="6"/>
  <c r="J20" i="6"/>
  <c r="E20" i="6"/>
  <c r="F59" i="6" s="1"/>
  <c r="J19" i="6"/>
  <c r="J14" i="6"/>
  <c r="J56" i="6"/>
  <c r="E7" i="6"/>
  <c r="E88" i="6"/>
  <c r="J39" i="5"/>
  <c r="J38" i="5"/>
  <c r="AY59" i="1" s="1"/>
  <c r="J37" i="5"/>
  <c r="AX59" i="1"/>
  <c r="BI88" i="5"/>
  <c r="F39" i="5" s="1"/>
  <c r="BD59" i="1" s="1"/>
  <c r="BH88" i="5"/>
  <c r="BG88" i="5"/>
  <c r="F37" i="5" s="1"/>
  <c r="BB59" i="1" s="1"/>
  <c r="BF88" i="5"/>
  <c r="J36" i="5" s="1"/>
  <c r="AW59" i="1" s="1"/>
  <c r="T88" i="5"/>
  <c r="T87" i="5" s="1"/>
  <c r="T86" i="5" s="1"/>
  <c r="R88" i="5"/>
  <c r="R87" i="5"/>
  <c r="R86" i="5" s="1"/>
  <c r="P88" i="5"/>
  <c r="P87" i="5"/>
  <c r="P86" i="5"/>
  <c r="AU59" i="1" s="1"/>
  <c r="J82" i="5"/>
  <c r="F82" i="5"/>
  <c r="F80" i="5"/>
  <c r="E78" i="5"/>
  <c r="J58" i="5"/>
  <c r="F58" i="5"/>
  <c r="F56" i="5"/>
  <c r="E54" i="5"/>
  <c r="J26" i="5"/>
  <c r="E26" i="5"/>
  <c r="J83" i="5"/>
  <c r="J25" i="5"/>
  <c r="J20" i="5"/>
  <c r="E20" i="5"/>
  <c r="F59" i="5"/>
  <c r="J19" i="5"/>
  <c r="J14" i="5"/>
  <c r="J80" i="5"/>
  <c r="E7" i="5"/>
  <c r="E74" i="5" s="1"/>
  <c r="J39" i="4"/>
  <c r="J38" i="4"/>
  <c r="AY58" i="1"/>
  <c r="J37" i="4"/>
  <c r="AX58" i="1"/>
  <c r="BI125" i="4"/>
  <c r="BH125" i="4"/>
  <c r="BG125" i="4"/>
  <c r="BF125" i="4"/>
  <c r="T125" i="4"/>
  <c r="T124" i="4"/>
  <c r="R125" i="4"/>
  <c r="R124" i="4"/>
  <c r="P125" i="4"/>
  <c r="P124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0" i="4"/>
  <c r="BH100" i="4"/>
  <c r="BG100" i="4"/>
  <c r="BF100" i="4"/>
  <c r="T100" i="4"/>
  <c r="T99" i="4" s="1"/>
  <c r="R100" i="4"/>
  <c r="R99" i="4"/>
  <c r="P100" i="4"/>
  <c r="P99" i="4" s="1"/>
  <c r="BI95" i="4"/>
  <c r="BH95" i="4"/>
  <c r="BG95" i="4"/>
  <c r="BF95" i="4"/>
  <c r="T95" i="4"/>
  <c r="T94" i="4"/>
  <c r="T93" i="4"/>
  <c r="R95" i="4"/>
  <c r="R94" i="4"/>
  <c r="R93" i="4"/>
  <c r="P95" i="4"/>
  <c r="P94" i="4" s="1"/>
  <c r="P93" i="4" s="1"/>
  <c r="J88" i="4"/>
  <c r="F88" i="4"/>
  <c r="F86" i="4"/>
  <c r="E84" i="4"/>
  <c r="J58" i="4"/>
  <c r="F58" i="4"/>
  <c r="F56" i="4"/>
  <c r="E54" i="4"/>
  <c r="J26" i="4"/>
  <c r="E26" i="4"/>
  <c r="J89" i="4" s="1"/>
  <c r="J25" i="4"/>
  <c r="J20" i="4"/>
  <c r="E20" i="4"/>
  <c r="F59" i="4" s="1"/>
  <c r="J19" i="4"/>
  <c r="J14" i="4"/>
  <c r="J86" i="4"/>
  <c r="E7" i="4"/>
  <c r="E80" i="4"/>
  <c r="J39" i="3"/>
  <c r="J38" i="3"/>
  <c r="AY57" i="1" s="1"/>
  <c r="J37" i="3"/>
  <c r="AX57" i="1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J83" i="3"/>
  <c r="F83" i="3"/>
  <c r="F81" i="3"/>
  <c r="E79" i="3"/>
  <c r="J58" i="3"/>
  <c r="F58" i="3"/>
  <c r="F56" i="3"/>
  <c r="E54" i="3"/>
  <c r="J26" i="3"/>
  <c r="E26" i="3"/>
  <c r="J84" i="3"/>
  <c r="J25" i="3"/>
  <c r="J20" i="3"/>
  <c r="E20" i="3"/>
  <c r="F84" i="3"/>
  <c r="J19" i="3"/>
  <c r="J14" i="3"/>
  <c r="J81" i="3"/>
  <c r="E7" i="3"/>
  <c r="E75" i="3"/>
  <c r="J408" i="2"/>
  <c r="J39" i="2"/>
  <c r="J38" i="2"/>
  <c r="AY56" i="1"/>
  <c r="J37" i="2"/>
  <c r="AX56" i="1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J78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7" i="2"/>
  <c r="BH367" i="2"/>
  <c r="BG367" i="2"/>
  <c r="BF367" i="2"/>
  <c r="T367" i="2"/>
  <c r="T366" i="2" s="1"/>
  <c r="R367" i="2"/>
  <c r="R366" i="2"/>
  <c r="P367" i="2"/>
  <c r="P366" i="2" s="1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1" i="2"/>
  <c r="BH321" i="2"/>
  <c r="BG321" i="2"/>
  <c r="BF321" i="2"/>
  <c r="T321" i="2"/>
  <c r="R321" i="2"/>
  <c r="P321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T249" i="2"/>
  <c r="R250" i="2"/>
  <c r="R249" i="2"/>
  <c r="P250" i="2"/>
  <c r="P249" i="2"/>
  <c r="BI246" i="2"/>
  <c r="BH246" i="2"/>
  <c r="BG246" i="2"/>
  <c r="BF246" i="2"/>
  <c r="T246" i="2"/>
  <c r="R246" i="2"/>
  <c r="P246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P159" i="2"/>
  <c r="BI160" i="2"/>
  <c r="BH160" i="2"/>
  <c r="BG160" i="2"/>
  <c r="BF160" i="2"/>
  <c r="T160" i="2"/>
  <c r="T159" i="2" s="1"/>
  <c r="R160" i="2"/>
  <c r="R159" i="2" s="1"/>
  <c r="R104" i="2" s="1"/>
  <c r="P160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T104" i="2" s="1"/>
  <c r="R111" i="2"/>
  <c r="P111" i="2"/>
  <c r="BI108" i="2"/>
  <c r="BH108" i="2"/>
  <c r="BG108" i="2"/>
  <c r="BF108" i="2"/>
  <c r="T108" i="2"/>
  <c r="R108" i="2"/>
  <c r="P108" i="2"/>
  <c r="P104" i="2" s="1"/>
  <c r="BI105" i="2"/>
  <c r="BH105" i="2"/>
  <c r="BG105" i="2"/>
  <c r="BF105" i="2"/>
  <c r="T105" i="2"/>
  <c r="R105" i="2"/>
  <c r="P105" i="2"/>
  <c r="J98" i="2"/>
  <c r="F98" i="2"/>
  <c r="F96" i="2"/>
  <c r="E94" i="2"/>
  <c r="J58" i="2"/>
  <c r="F58" i="2"/>
  <c r="F56" i="2"/>
  <c r="E54" i="2"/>
  <c r="J26" i="2"/>
  <c r="E26" i="2"/>
  <c r="J59" i="2" s="1"/>
  <c r="J25" i="2"/>
  <c r="J20" i="2"/>
  <c r="E20" i="2"/>
  <c r="F59" i="2" s="1"/>
  <c r="J19" i="2"/>
  <c r="J14" i="2"/>
  <c r="J56" i="2"/>
  <c r="E7" i="2"/>
  <c r="E50" i="2"/>
  <c r="L50" i="1"/>
  <c r="AM50" i="1"/>
  <c r="AM49" i="1"/>
  <c r="L49" i="1"/>
  <c r="AM47" i="1"/>
  <c r="L47" i="1"/>
  <c r="L45" i="1"/>
  <c r="L44" i="1"/>
  <c r="J421" i="2"/>
  <c r="BK398" i="2"/>
  <c r="J379" i="2"/>
  <c r="J367" i="2"/>
  <c r="BK341" i="2"/>
  <c r="J298" i="2"/>
  <c r="J236" i="2"/>
  <c r="BK215" i="2"/>
  <c r="BK174" i="2"/>
  <c r="J151" i="2"/>
  <c r="J105" i="2"/>
  <c r="J401" i="2"/>
  <c r="J333" i="2"/>
  <c r="BK294" i="2"/>
  <c r="BK224" i="2"/>
  <c r="J188" i="2"/>
  <c r="BK151" i="2"/>
  <c r="BK144" i="2"/>
  <c r="BK411" i="2"/>
  <c r="BK401" i="2"/>
  <c r="BK385" i="2"/>
  <c r="BK362" i="2"/>
  <c r="J307" i="2"/>
  <c r="BK281" i="2"/>
  <c r="BK221" i="2"/>
  <c r="J195" i="2"/>
  <c r="J181" i="2"/>
  <c r="J144" i="2"/>
  <c r="J137" i="2"/>
  <c r="J108" i="2"/>
  <c r="J316" i="2"/>
  <c r="BK277" i="2"/>
  <c r="BK264" i="2"/>
  <c r="BK239" i="2"/>
  <c r="BK203" i="2"/>
  <c r="BK181" i="2"/>
  <c r="J111" i="2"/>
  <c r="J109" i="3"/>
  <c r="J125" i="3"/>
  <c r="J115" i="3"/>
  <c r="BK98" i="3"/>
  <c r="J98" i="3"/>
  <c r="J408" i="6"/>
  <c r="BK397" i="6"/>
  <c r="J380" i="6"/>
  <c r="BK355" i="6"/>
  <c r="BK289" i="6"/>
  <c r="J264" i="6"/>
  <c r="J239" i="6"/>
  <c r="J219" i="6"/>
  <c r="BK194" i="6"/>
  <c r="J177" i="6"/>
  <c r="BK429" i="6"/>
  <c r="BK412" i="6"/>
  <c r="J397" i="6"/>
  <c r="J383" i="6"/>
  <c r="J370" i="6"/>
  <c r="J343" i="6"/>
  <c r="BK281" i="6"/>
  <c r="BK239" i="6"/>
  <c r="BK219" i="6"/>
  <c r="BK150" i="6"/>
  <c r="BK106" i="6"/>
  <c r="BK387" i="6"/>
  <c r="J367" i="6"/>
  <c r="J325" i="6"/>
  <c r="BK310" i="6"/>
  <c r="J303" i="6"/>
  <c r="J275" i="6"/>
  <c r="BK260" i="6"/>
  <c r="J242" i="6"/>
  <c r="BK206" i="6"/>
  <c r="J200" i="6"/>
  <c r="J180" i="6"/>
  <c r="J162" i="6"/>
  <c r="J139" i="6"/>
  <c r="J112" i="6"/>
  <c r="BK416" i="6"/>
  <c r="J391" i="6"/>
  <c r="BK367" i="6"/>
  <c r="J313" i="6"/>
  <c r="J295" i="6"/>
  <c r="BK275" i="6"/>
  <c r="BK242" i="6"/>
  <c r="J209" i="6"/>
  <c r="J197" i="6"/>
  <c r="BK168" i="6"/>
  <c r="J150" i="6"/>
  <c r="BK125" i="6"/>
  <c r="J103" i="6"/>
  <c r="BK149" i="7"/>
  <c r="BK125" i="7"/>
  <c r="BK109" i="7"/>
  <c r="BK92" i="7"/>
  <c r="J142" i="7"/>
  <c r="J122" i="7"/>
  <c r="J107" i="7"/>
  <c r="J95" i="7"/>
  <c r="BK130" i="7"/>
  <c r="J111" i="7"/>
  <c r="BK95" i="7"/>
  <c r="J145" i="7"/>
  <c r="BK135" i="7"/>
  <c r="BK122" i="7"/>
  <c r="BK107" i="7"/>
  <c r="J89" i="7"/>
  <c r="J122" i="8"/>
  <c r="J111" i="8"/>
  <c r="J100" i="8"/>
  <c r="J114" i="8"/>
  <c r="BK100" i="8"/>
  <c r="BK125" i="8"/>
  <c r="BK119" i="8"/>
  <c r="BK419" i="2"/>
  <c r="J414" i="2"/>
  <c r="J387" i="2"/>
  <c r="J373" i="2"/>
  <c r="BK349" i="2"/>
  <c r="BK307" i="2"/>
  <c r="BK261" i="2"/>
  <c r="BK230" i="2"/>
  <c r="J221" i="2"/>
  <c r="J197" i="2"/>
  <c r="BK170" i="2"/>
  <c r="J126" i="2"/>
  <c r="BK414" i="2"/>
  <c r="J390" i="2"/>
  <c r="BK367" i="2"/>
  <c r="J345" i="2"/>
  <c r="J311" i="2"/>
  <c r="J246" i="2"/>
  <c r="J207" i="2"/>
  <c r="BK137" i="2"/>
  <c r="J118" i="2"/>
  <c r="AS55" i="1"/>
  <c r="J376" i="2"/>
  <c r="J321" i="2"/>
  <c r="J290" i="2"/>
  <c r="BK250" i="2"/>
  <c r="J239" i="2"/>
  <c r="J203" i="2"/>
  <c r="BK165" i="2"/>
  <c r="J122" i="2"/>
  <c r="BK105" i="2"/>
  <c r="BK345" i="2"/>
  <c r="BK333" i="2"/>
  <c r="BK298" i="2"/>
  <c r="BK287" i="2"/>
  <c r="J261" i="2"/>
  <c r="J250" i="2"/>
  <c r="J165" i="2"/>
  <c r="BK122" i="2"/>
  <c r="BK118" i="2"/>
  <c r="J128" i="3"/>
  <c r="J104" i="3"/>
  <c r="BK128" i="3"/>
  <c r="BK115" i="3"/>
  <c r="BK107" i="3"/>
  <c r="J95" i="3"/>
  <c r="J100" i="3"/>
  <c r="BK92" i="3"/>
  <c r="J118" i="4"/>
  <c r="J95" i="4"/>
  <c r="J115" i="4"/>
  <c r="J107" i="4"/>
  <c r="J125" i="4"/>
  <c r="BK115" i="4"/>
  <c r="BK95" i="4"/>
  <c r="BK107" i="4"/>
  <c r="BK100" i="4"/>
  <c r="BK88" i="5"/>
  <c r="J88" i="5"/>
  <c r="J433" i="6"/>
  <c r="J429" i="6"/>
  <c r="J416" i="6"/>
  <c r="BK405" i="6"/>
  <c r="BK394" i="6"/>
  <c r="BK313" i="6"/>
  <c r="J292" i="6"/>
  <c r="BK268" i="6"/>
  <c r="J247" i="6"/>
  <c r="BK209" i="6"/>
  <c r="J190" i="6"/>
  <c r="BK116" i="6"/>
  <c r="J426" i="6"/>
  <c r="BK408" i="6"/>
  <c r="J387" i="6"/>
  <c r="BK375" i="6"/>
  <c r="BK359" i="6"/>
  <c r="J299" i="6"/>
  <c r="J278" i="6"/>
  <c r="J268" i="6"/>
  <c r="BK229" i="6"/>
  <c r="BK162" i="6"/>
  <c r="BK109" i="6"/>
  <c r="BK389" i="6"/>
  <c r="J281" i="6"/>
  <c r="BK264" i="6"/>
  <c r="BK250" i="6"/>
  <c r="BK247" i="6"/>
  <c r="BK233" i="6"/>
  <c r="BK197" i="6"/>
  <c r="BK177" i="6"/>
  <c r="BK160" i="6"/>
  <c r="J125" i="6"/>
  <c r="J116" i="6"/>
  <c r="BK103" i="6"/>
  <c r="J400" i="6"/>
  <c r="BK383" i="6"/>
  <c r="BK343" i="6"/>
  <c r="J321" i="6"/>
  <c r="J310" i="6"/>
  <c r="BK292" i="6"/>
  <c r="J250" i="6"/>
  <c r="BK216" i="6"/>
  <c r="BK200" i="6"/>
  <c r="BK172" i="6"/>
  <c r="BK153" i="6"/>
  <c r="J129" i="6"/>
  <c r="BK112" i="6"/>
  <c r="J158" i="7"/>
  <c r="J138" i="7"/>
  <c r="BK117" i="7"/>
  <c r="BK98" i="7"/>
  <c r="J155" i="7"/>
  <c r="J117" i="7"/>
  <c r="J100" i="7"/>
  <c r="BK155" i="7"/>
  <c r="J125" i="7"/>
  <c r="J109" i="7"/>
  <c r="BK103" i="7"/>
  <c r="J92" i="7"/>
  <c r="J149" i="7"/>
  <c r="BK142" i="7"/>
  <c r="J130" i="7"/>
  <c r="J113" i="7"/>
  <c r="J105" i="7"/>
  <c r="J125" i="8"/>
  <c r="J119" i="8"/>
  <c r="J107" i="8"/>
  <c r="BK122" i="8"/>
  <c r="BK107" i="8"/>
  <c r="BK111" i="8"/>
  <c r="BK95" i="8"/>
  <c r="BK114" i="8"/>
  <c r="J95" i="8"/>
  <c r="BK88" i="9"/>
  <c r="BK91" i="9"/>
  <c r="J88" i="9"/>
  <c r="J91" i="9"/>
  <c r="J419" i="2"/>
  <c r="BK417" i="2"/>
  <c r="BK393" i="2"/>
  <c r="BK376" i="2"/>
  <c r="J354" i="2"/>
  <c r="BK311" i="2"/>
  <c r="J281" i="2"/>
  <c r="J224" i="2"/>
  <c r="BK195" i="2"/>
  <c r="J154" i="2"/>
  <c r="BK108" i="2"/>
  <c r="J411" i="2"/>
  <c r="J398" i="2"/>
  <c r="BK379" i="2"/>
  <c r="J358" i="2"/>
  <c r="BK321" i="2"/>
  <c r="BK254" i="2"/>
  <c r="J210" i="2"/>
  <c r="BK185" i="2"/>
  <c r="J114" i="2"/>
  <c r="J417" i="2"/>
  <c r="BK404" i="2"/>
  <c r="BK383" i="2"/>
  <c r="BK337" i="2"/>
  <c r="BK302" i="2"/>
  <c r="BK246" i="2"/>
  <c r="BK207" i="2"/>
  <c r="BK188" i="2"/>
  <c r="J160" i="2"/>
  <c r="BK141" i="2"/>
  <c r="BK111" i="2"/>
  <c r="BK390" i="2"/>
  <c r="BK358" i="2"/>
  <c r="J349" i="2"/>
  <c r="J341" i="2"/>
  <c r="J302" i="2"/>
  <c r="J258" i="2"/>
  <c r="BK236" i="2"/>
  <c r="J185" i="2"/>
  <c r="J170" i="2"/>
  <c r="BK126" i="2"/>
  <c r="J92" i="3"/>
  <c r="BK119" i="3"/>
  <c r="BK104" i="3"/>
  <c r="J119" i="3"/>
  <c r="J112" i="3"/>
  <c r="BK100" i="3"/>
  <c r="BK419" i="6"/>
  <c r="BK400" i="6"/>
  <c r="BK391" i="6"/>
  <c r="J375" i="6"/>
  <c r="J338" i="6"/>
  <c r="BK321" i="6"/>
  <c r="BK299" i="6"/>
  <c r="J260" i="6"/>
  <c r="BK236" i="6"/>
  <c r="J206" i="6"/>
  <c r="BK180" i="6"/>
  <c r="J157" i="6"/>
  <c r="J146" i="6"/>
  <c r="BK129" i="6"/>
  <c r="J405" i="6"/>
  <c r="BK380" i="6"/>
  <c r="BK351" i="6"/>
  <c r="BK333" i="6"/>
  <c r="BK325" i="6"/>
  <c r="J289" i="6"/>
  <c r="J225" i="6"/>
  <c r="J194" i="6"/>
  <c r="BK139" i="6"/>
  <c r="BK363" i="6"/>
  <c r="BK421" i="2"/>
  <c r="J362" i="2"/>
  <c r="J337" i="2"/>
  <c r="J294" i="2"/>
  <c r="BK273" i="2"/>
  <c r="J264" i="2"/>
  <c r="BK258" i="2"/>
  <c r="BK210" i="2"/>
  <c r="BK160" i="2"/>
  <c r="J141" i="2"/>
  <c r="AS60" i="1"/>
  <c r="J393" i="2"/>
  <c r="J383" i="2"/>
  <c r="J277" i="2"/>
  <c r="J215" i="2"/>
  <c r="J192" i="2"/>
  <c r="BK154" i="2"/>
  <c r="BK147" i="2"/>
  <c r="J130" i="2"/>
  <c r="BK387" i="2"/>
  <c r="BK373" i="2"/>
  <c r="BK316" i="2"/>
  <c r="J287" i="2"/>
  <c r="J273" i="2"/>
  <c r="J267" i="2"/>
  <c r="BK192" i="2"/>
  <c r="J147" i="2"/>
  <c r="BK114" i="2"/>
  <c r="J404" i="2"/>
  <c r="J385" i="2"/>
  <c r="BK354" i="2"/>
  <c r="BK290" i="2"/>
  <c r="BK267" i="2"/>
  <c r="J254" i="2"/>
  <c r="J230" i="2"/>
  <c r="BK197" i="2"/>
  <c r="J174" i="2"/>
  <c r="BK130" i="2"/>
  <c r="BK125" i="3"/>
  <c r="J102" i="3"/>
  <c r="BK122" i="3"/>
  <c r="BK112" i="3"/>
  <c r="J122" i="3"/>
  <c r="BK89" i="3"/>
  <c r="BK109" i="3"/>
  <c r="J107" i="3"/>
  <c r="BK102" i="3"/>
  <c r="BK95" i="3"/>
  <c r="J89" i="3"/>
  <c r="BK121" i="4"/>
  <c r="J110" i="4"/>
  <c r="J100" i="4"/>
  <c r="J121" i="4"/>
  <c r="BK118" i="4"/>
  <c r="BK110" i="4"/>
  <c r="BK125" i="4"/>
  <c r="F38" i="5"/>
  <c r="BC59" i="1" s="1"/>
  <c r="J431" i="6"/>
  <c r="BK426" i="6"/>
  <c r="J412" i="6"/>
  <c r="J363" i="6"/>
  <c r="BK329" i="6"/>
  <c r="J317" i="6"/>
  <c r="BK295" i="6"/>
  <c r="J286" i="6"/>
  <c r="J255" i="6"/>
  <c r="BK225" i="6"/>
  <c r="J168" i="6"/>
  <c r="J153" i="6"/>
  <c r="J133" i="6"/>
  <c r="BK433" i="6"/>
  <c r="J419" i="6"/>
  <c r="J389" i="6"/>
  <c r="BK347" i="6"/>
  <c r="J329" i="6"/>
  <c r="J306" i="6"/>
  <c r="BK286" i="6"/>
  <c r="J271" i="6"/>
  <c r="J236" i="6"/>
  <c r="J216" i="6"/>
  <c r="J359" i="6"/>
  <c r="J355" i="6"/>
  <c r="J351" i="6"/>
  <c r="J347" i="6"/>
  <c r="J333" i="6"/>
  <c r="BK317" i="6"/>
  <c r="BK306" i="6"/>
  <c r="BK278" i="6"/>
  <c r="BK255" i="6"/>
  <c r="J229" i="6"/>
  <c r="J203" i="6"/>
  <c r="BK190" i="6"/>
  <c r="J187" i="6"/>
  <c r="J172" i="6"/>
  <c r="BK133" i="6"/>
  <c r="BK121" i="6"/>
  <c r="J109" i="6"/>
  <c r="BK431" i="6"/>
  <c r="J394" i="6"/>
  <c r="BK370" i="6"/>
  <c r="BK338" i="6"/>
  <c r="BK303" i="6"/>
  <c r="BK271" i="6"/>
  <c r="J233" i="6"/>
  <c r="BK203" i="6"/>
  <c r="BK187" i="6"/>
  <c r="J160" i="6"/>
  <c r="BK157" i="6"/>
  <c r="BK146" i="6"/>
  <c r="J121" i="6"/>
  <c r="J106" i="6"/>
  <c r="BK152" i="7"/>
  <c r="J135" i="7"/>
  <c r="J103" i="7"/>
  <c r="BK158" i="7"/>
  <c r="J152" i="7"/>
  <c r="BK138" i="7"/>
  <c r="BK111" i="7"/>
  <c r="J98" i="7"/>
  <c r="BK145" i="7"/>
  <c r="BK113" i="7"/>
  <c r="BK105" i="7"/>
  <c r="BK100" i="7"/>
  <c r="BK89" i="7"/>
  <c r="BK169" i="2" l="1"/>
  <c r="J169" i="2"/>
  <c r="J67" i="2"/>
  <c r="R191" i="2"/>
  <c r="T229" i="2"/>
  <c r="P253" i="2"/>
  <c r="P340" i="2"/>
  <c r="P276" i="2"/>
  <c r="P103" i="2" s="1"/>
  <c r="P102" i="2" s="1"/>
  <c r="AU56" i="1" s="1"/>
  <c r="P353" i="2"/>
  <c r="BK372" i="2"/>
  <c r="J372" i="2"/>
  <c r="J77" i="2"/>
  <c r="BK410" i="2"/>
  <c r="J410" i="2"/>
  <c r="J80" i="2"/>
  <c r="T88" i="3"/>
  <c r="T111" i="3"/>
  <c r="P106" i="4"/>
  <c r="P114" i="4"/>
  <c r="R102" i="6"/>
  <c r="R138" i="6"/>
  <c r="R156" i="6"/>
  <c r="R186" i="6"/>
  <c r="BK208" i="6"/>
  <c r="J208" i="6" s="1"/>
  <c r="J69" i="6" s="1"/>
  <c r="BK298" i="6"/>
  <c r="BK228" i="6" s="1"/>
  <c r="J228" i="6" s="1"/>
  <c r="J70" i="6" s="1"/>
  <c r="J298" i="6"/>
  <c r="J71" i="6" s="1"/>
  <c r="BK350" i="6"/>
  <c r="J350" i="6"/>
  <c r="J72" i="6"/>
  <c r="BK379" i="6"/>
  <c r="J379" i="6"/>
  <c r="J75" i="6"/>
  <c r="BK404" i="6"/>
  <c r="J404" i="6" s="1"/>
  <c r="J76" i="6" s="1"/>
  <c r="BK425" i="6"/>
  <c r="J425" i="6"/>
  <c r="J78" i="6" s="1"/>
  <c r="BK88" i="7"/>
  <c r="J88" i="7"/>
  <c r="J64" i="7"/>
  <c r="BK141" i="7"/>
  <c r="J141" i="7"/>
  <c r="J65" i="7"/>
  <c r="BK110" i="8"/>
  <c r="J110" i="8" s="1"/>
  <c r="J69" i="8" s="1"/>
  <c r="T118" i="8"/>
  <c r="T169" i="2"/>
  <c r="P191" i="2"/>
  <c r="P229" i="2"/>
  <c r="BK253" i="2"/>
  <c r="J253" i="2"/>
  <c r="J71" i="2" s="1"/>
  <c r="BK340" i="2"/>
  <c r="J340" i="2"/>
  <c r="J73" i="2"/>
  <c r="BK353" i="2"/>
  <c r="J353" i="2"/>
  <c r="J74" i="2"/>
  <c r="R372" i="2"/>
  <c r="R371" i="2" s="1"/>
  <c r="P410" i="2"/>
  <c r="P409" i="2"/>
  <c r="BK88" i="3"/>
  <c r="J88" i="3" s="1"/>
  <c r="J64" i="3" s="1"/>
  <c r="BK111" i="3"/>
  <c r="J111" i="3"/>
  <c r="J65" i="3" s="1"/>
  <c r="R106" i="4"/>
  <c r="R114" i="4"/>
  <c r="BK102" i="6"/>
  <c r="J102" i="6" s="1"/>
  <c r="J65" i="6" s="1"/>
  <c r="BK138" i="6"/>
  <c r="J138" i="6"/>
  <c r="J66" i="6" s="1"/>
  <c r="BK156" i="6"/>
  <c r="J156" i="6"/>
  <c r="J67" i="6"/>
  <c r="BK186" i="6"/>
  <c r="J186" i="6"/>
  <c r="J68" i="6"/>
  <c r="R208" i="6"/>
  <c r="P298" i="6"/>
  <c r="P228" i="6"/>
  <c r="T350" i="6"/>
  <c r="T379" i="6"/>
  <c r="T404" i="6"/>
  <c r="T425" i="6"/>
  <c r="T424" i="6"/>
  <c r="P88" i="7"/>
  <c r="P87" i="7" s="1"/>
  <c r="AU62" i="1" s="1"/>
  <c r="P141" i="7"/>
  <c r="T110" i="8"/>
  <c r="T92" i="8" s="1"/>
  <c r="R118" i="8"/>
  <c r="P87" i="9"/>
  <c r="P86" i="9"/>
  <c r="AU64" i="1" s="1"/>
  <c r="P169" i="2"/>
  <c r="BK191" i="2"/>
  <c r="J191" i="2"/>
  <c r="J68" i="2"/>
  <c r="BK229" i="2"/>
  <c r="J229" i="2"/>
  <c r="J69" i="2"/>
  <c r="T253" i="2"/>
  <c r="T340" i="2"/>
  <c r="T276" i="2"/>
  <c r="T353" i="2"/>
  <c r="P372" i="2"/>
  <c r="P371" i="2" s="1"/>
  <c r="T410" i="2"/>
  <c r="T409" i="2"/>
  <c r="R88" i="3"/>
  <c r="R87" i="3" s="1"/>
  <c r="R111" i="3"/>
  <c r="BK106" i="4"/>
  <c r="J106" i="4"/>
  <c r="J68" i="4" s="1"/>
  <c r="T106" i="4"/>
  <c r="T114" i="4"/>
  <c r="P102" i="6"/>
  <c r="P138" i="6"/>
  <c r="P156" i="6"/>
  <c r="P186" i="6"/>
  <c r="P208" i="6"/>
  <c r="R298" i="6"/>
  <c r="R228" i="6"/>
  <c r="P350" i="6"/>
  <c r="P379" i="6"/>
  <c r="P378" i="6" s="1"/>
  <c r="P404" i="6"/>
  <c r="R425" i="6"/>
  <c r="R424" i="6"/>
  <c r="T88" i="7"/>
  <c r="T141" i="7"/>
  <c r="T87" i="7" s="1"/>
  <c r="R110" i="8"/>
  <c r="R92" i="8" s="1"/>
  <c r="P118" i="8"/>
  <c r="R87" i="9"/>
  <c r="R86" i="9"/>
  <c r="R169" i="2"/>
  <c r="T191" i="2"/>
  <c r="R229" i="2"/>
  <c r="R253" i="2"/>
  <c r="R340" i="2"/>
  <c r="R276" i="2"/>
  <c r="R353" i="2"/>
  <c r="T372" i="2"/>
  <c r="T371" i="2" s="1"/>
  <c r="R410" i="2"/>
  <c r="R409" i="2"/>
  <c r="P88" i="3"/>
  <c r="P87" i="3" s="1"/>
  <c r="AU57" i="1" s="1"/>
  <c r="P111" i="3"/>
  <c r="BK114" i="4"/>
  <c r="J114" i="4" s="1"/>
  <c r="J69" i="4" s="1"/>
  <c r="T102" i="6"/>
  <c r="T138" i="6"/>
  <c r="T156" i="6"/>
  <c r="T186" i="6"/>
  <c r="T208" i="6"/>
  <c r="T298" i="6"/>
  <c r="T228" i="6" s="1"/>
  <c r="R350" i="6"/>
  <c r="R379" i="6"/>
  <c r="R404" i="6"/>
  <c r="P425" i="6"/>
  <c r="P424" i="6"/>
  <c r="R88" i="7"/>
  <c r="R87" i="7"/>
  <c r="R141" i="7"/>
  <c r="P110" i="8"/>
  <c r="P92" i="8"/>
  <c r="AU63" i="1"/>
  <c r="BK118" i="8"/>
  <c r="J118" i="8"/>
  <c r="J70" i="8"/>
  <c r="BK87" i="9"/>
  <c r="J87" i="9" s="1"/>
  <c r="J64" i="9" s="1"/>
  <c r="T87" i="9"/>
  <c r="T86" i="9"/>
  <c r="BK276" i="2"/>
  <c r="J276" i="2"/>
  <c r="J72" i="2"/>
  <c r="BK366" i="2"/>
  <c r="J366" i="2" s="1"/>
  <c r="J75" i="2" s="1"/>
  <c r="BK374" i="6"/>
  <c r="J374" i="6"/>
  <c r="J73" i="6" s="1"/>
  <c r="BK106" i="8"/>
  <c r="J106" i="8"/>
  <c r="J68" i="8"/>
  <c r="BK249" i="2"/>
  <c r="J249" i="2"/>
  <c r="J70" i="2"/>
  <c r="BK94" i="4"/>
  <c r="J94" i="4" s="1"/>
  <c r="J65" i="4" s="1"/>
  <c r="BK99" i="4"/>
  <c r="J99" i="4"/>
  <c r="J66" i="4" s="1"/>
  <c r="BK94" i="8"/>
  <c r="J94" i="8"/>
  <c r="J65" i="8"/>
  <c r="BK99" i="8"/>
  <c r="J99" i="8" s="1"/>
  <c r="J66" i="8" s="1"/>
  <c r="BK159" i="2"/>
  <c r="J159" i="2"/>
  <c r="J66" i="2" s="1"/>
  <c r="BK124" i="4"/>
  <c r="J124" i="4"/>
  <c r="J70" i="4"/>
  <c r="BK87" i="5"/>
  <c r="BK86" i="5"/>
  <c r="J86" i="5"/>
  <c r="J32" i="5" s="1"/>
  <c r="J63" i="5"/>
  <c r="J59" i="9"/>
  <c r="J80" i="9"/>
  <c r="F83" i="9"/>
  <c r="E50" i="9"/>
  <c r="BE88" i="9"/>
  <c r="BE91" i="9"/>
  <c r="J59" i="8"/>
  <c r="F89" i="8"/>
  <c r="BE95" i="8"/>
  <c r="BE100" i="8"/>
  <c r="BE107" i="8"/>
  <c r="BE122" i="8"/>
  <c r="E50" i="8"/>
  <c r="J56" i="8"/>
  <c r="BE114" i="8"/>
  <c r="BE119" i="8"/>
  <c r="BE125" i="8"/>
  <c r="BE111" i="8"/>
  <c r="BE89" i="7"/>
  <c r="BE92" i="7"/>
  <c r="BE95" i="7"/>
  <c r="BE109" i="7"/>
  <c r="BE145" i="7"/>
  <c r="BE149" i="7"/>
  <c r="F59" i="7"/>
  <c r="BE113" i="7"/>
  <c r="BE117" i="7"/>
  <c r="BE135" i="7"/>
  <c r="BE138" i="7"/>
  <c r="BE152" i="7"/>
  <c r="BE158" i="7"/>
  <c r="BK424" i="6"/>
  <c r="J424" i="6"/>
  <c r="J77" i="6" s="1"/>
  <c r="J56" i="7"/>
  <c r="J59" i="7"/>
  <c r="BE98" i="7"/>
  <c r="BE100" i="7"/>
  <c r="BE103" i="7"/>
  <c r="BE105" i="7"/>
  <c r="BE107" i="7"/>
  <c r="BE122" i="7"/>
  <c r="BE125" i="7"/>
  <c r="BE130" i="7"/>
  <c r="E50" i="7"/>
  <c r="BE111" i="7"/>
  <c r="BE142" i="7"/>
  <c r="BE155" i="7"/>
  <c r="J87" i="5"/>
  <c r="J64" i="5" s="1"/>
  <c r="J59" i="6"/>
  <c r="J94" i="6"/>
  <c r="F97" i="6"/>
  <c r="BE160" i="6"/>
  <c r="BE225" i="6"/>
  <c r="BE233" i="6"/>
  <c r="BE236" i="6"/>
  <c r="BE260" i="6"/>
  <c r="BE264" i="6"/>
  <c r="BE268" i="6"/>
  <c r="BE278" i="6"/>
  <c r="BE286" i="6"/>
  <c r="BE299" i="6"/>
  <c r="BE313" i="6"/>
  <c r="BE321" i="6"/>
  <c r="BE329" i="6"/>
  <c r="BE333" i="6"/>
  <c r="BE355" i="6"/>
  <c r="BE359" i="6"/>
  <c r="BE375" i="6"/>
  <c r="BE380" i="6"/>
  <c r="BE387" i="6"/>
  <c r="BE397" i="6"/>
  <c r="BE408" i="6"/>
  <c r="BE412" i="6"/>
  <c r="BE103" i="6"/>
  <c r="BE125" i="6"/>
  <c r="BE129" i="6"/>
  <c r="BE139" i="6"/>
  <c r="BE153" i="6"/>
  <c r="BE190" i="6"/>
  <c r="BE209" i="6"/>
  <c r="BE216" i="6"/>
  <c r="BE219" i="6"/>
  <c r="BE292" i="6"/>
  <c r="BE295" i="6"/>
  <c r="BE325" i="6"/>
  <c r="BE351" i="6"/>
  <c r="BE370" i="6"/>
  <c r="BE391" i="6"/>
  <c r="BE112" i="6"/>
  <c r="BE116" i="6"/>
  <c r="BE121" i="6"/>
  <c r="BE146" i="6"/>
  <c r="BE150" i="6"/>
  <c r="BE157" i="6"/>
  <c r="BE168" i="6"/>
  <c r="BE172" i="6"/>
  <c r="BE177" i="6"/>
  <c r="BE187" i="6"/>
  <c r="BE194" i="6"/>
  <c r="BE197" i="6"/>
  <c r="BE203" i="6"/>
  <c r="BE242" i="6"/>
  <c r="BE247" i="6"/>
  <c r="BE250" i="6"/>
  <c r="BE255" i="6"/>
  <c r="BE289" i="6"/>
  <c r="BE310" i="6"/>
  <c r="BE317" i="6"/>
  <c r="BE338" i="6"/>
  <c r="BE383" i="6"/>
  <c r="BE389" i="6"/>
  <c r="BE405" i="6"/>
  <c r="BE426" i="6"/>
  <c r="BE429" i="6"/>
  <c r="BE431" i="6"/>
  <c r="E50" i="6"/>
  <c r="BE106" i="6"/>
  <c r="BE109" i="6"/>
  <c r="BE133" i="6"/>
  <c r="BE162" i="6"/>
  <c r="BE180" i="6"/>
  <c r="BE200" i="6"/>
  <c r="BE206" i="6"/>
  <c r="BE229" i="6"/>
  <c r="BE239" i="6"/>
  <c r="BE271" i="6"/>
  <c r="BE275" i="6"/>
  <c r="BE281" i="6"/>
  <c r="BE303" i="6"/>
  <c r="BE306" i="6"/>
  <c r="BE343" i="6"/>
  <c r="BE347" i="6"/>
  <c r="BE363" i="6"/>
  <c r="BE367" i="6"/>
  <c r="BE394" i="6"/>
  <c r="BE400" i="6"/>
  <c r="BE416" i="6"/>
  <c r="BE419" i="6"/>
  <c r="BE433" i="6"/>
  <c r="E50" i="5"/>
  <c r="J59" i="5"/>
  <c r="F83" i="5"/>
  <c r="BE88" i="5"/>
  <c r="J56" i="5"/>
  <c r="E50" i="4"/>
  <c r="J56" i="4"/>
  <c r="J59" i="4"/>
  <c r="F89" i="4"/>
  <c r="BE100" i="4"/>
  <c r="BE125" i="4"/>
  <c r="BE107" i="4"/>
  <c r="BE115" i="4"/>
  <c r="BE118" i="4"/>
  <c r="BE121" i="4"/>
  <c r="BE95" i="4"/>
  <c r="BE110" i="4"/>
  <c r="J56" i="3"/>
  <c r="BE119" i="3"/>
  <c r="E50" i="3"/>
  <c r="J59" i="3"/>
  <c r="BE89" i="3"/>
  <c r="BE95" i="3"/>
  <c r="BE100" i="3"/>
  <c r="BE102" i="3"/>
  <c r="BE107" i="3"/>
  <c r="BE122" i="3"/>
  <c r="BE125" i="3"/>
  <c r="F59" i="3"/>
  <c r="BE92" i="3"/>
  <c r="BE98" i="3"/>
  <c r="BE109" i="3"/>
  <c r="BE128" i="3"/>
  <c r="BE104" i="3"/>
  <c r="BE112" i="3"/>
  <c r="BE115" i="3"/>
  <c r="E90" i="2"/>
  <c r="BE137" i="2"/>
  <c r="BE144" i="2"/>
  <c r="BE147" i="2"/>
  <c r="BE151" i="2"/>
  <c r="BE185" i="2"/>
  <c r="BE207" i="2"/>
  <c r="BE307" i="2"/>
  <c r="BE367" i="2"/>
  <c r="BE379" i="2"/>
  <c r="F99" i="2"/>
  <c r="BE118" i="2"/>
  <c r="BE122" i="2"/>
  <c r="BE154" i="2"/>
  <c r="BE181" i="2"/>
  <c r="BE188" i="2"/>
  <c r="BE195" i="2"/>
  <c r="BE210" i="2"/>
  <c r="BE215" i="2"/>
  <c r="BE224" i="2"/>
  <c r="BE230" i="2"/>
  <c r="BE258" i="2"/>
  <c r="BE264" i="2"/>
  <c r="BE294" i="2"/>
  <c r="BE298" i="2"/>
  <c r="BE311" i="2"/>
  <c r="BE341" i="2"/>
  <c r="BE345" i="2"/>
  <c r="BE349" i="2"/>
  <c r="BE354" i="2"/>
  <c r="BE373" i="2"/>
  <c r="BE387" i="2"/>
  <c r="BE390" i="2"/>
  <c r="BE393" i="2"/>
  <c r="BE398" i="2"/>
  <c r="J96" i="2"/>
  <c r="J99" i="2"/>
  <c r="BE105" i="2"/>
  <c r="BE108" i="2"/>
  <c r="BE126" i="2"/>
  <c r="BE160" i="2"/>
  <c r="BE165" i="2"/>
  <c r="BE170" i="2"/>
  <c r="BE174" i="2"/>
  <c r="BE197" i="2"/>
  <c r="BE221" i="2"/>
  <c r="BE239" i="2"/>
  <c r="BE246" i="2"/>
  <c r="BE254" i="2"/>
  <c r="BE261" i="2"/>
  <c r="BE267" i="2"/>
  <c r="BE273" i="2"/>
  <c r="BE287" i="2"/>
  <c r="BE302" i="2"/>
  <c r="BE316" i="2"/>
  <c r="BE337" i="2"/>
  <c r="BE358" i="2"/>
  <c r="BE362" i="2"/>
  <c r="BE376" i="2"/>
  <c r="BE385" i="2"/>
  <c r="BE111" i="2"/>
  <c r="BE114" i="2"/>
  <c r="BE130" i="2"/>
  <c r="BE141" i="2"/>
  <c r="BE192" i="2"/>
  <c r="BE203" i="2"/>
  <c r="BE236" i="2"/>
  <c r="BE250" i="2"/>
  <c r="BE277" i="2"/>
  <c r="BE281" i="2"/>
  <c r="BE290" i="2"/>
  <c r="BE321" i="2"/>
  <c r="BE333" i="2"/>
  <c r="BE383" i="2"/>
  <c r="BE401" i="2"/>
  <c r="BE404" i="2"/>
  <c r="BE411" i="2"/>
  <c r="BE414" i="2"/>
  <c r="BE417" i="2"/>
  <c r="BE419" i="2"/>
  <c r="BE421" i="2"/>
  <c r="F37" i="2"/>
  <c r="BB56" i="1"/>
  <c r="F39" i="3"/>
  <c r="BD57" i="1" s="1"/>
  <c r="F39" i="4"/>
  <c r="BD58" i="1"/>
  <c r="F36" i="4"/>
  <c r="BA58" i="1" s="1"/>
  <c r="F36" i="5"/>
  <c r="BA59" i="1"/>
  <c r="F37" i="6"/>
  <c r="BB61" i="1" s="1"/>
  <c r="J36" i="7"/>
  <c r="AW62" i="1"/>
  <c r="F39" i="8"/>
  <c r="BD63" i="1" s="1"/>
  <c r="F38" i="9"/>
  <c r="BC64" i="1"/>
  <c r="F36" i="9"/>
  <c r="BA64" i="1" s="1"/>
  <c r="F36" i="2"/>
  <c r="BA56" i="1"/>
  <c r="F36" i="3"/>
  <c r="BA57" i="1" s="1"/>
  <c r="J36" i="3"/>
  <c r="AW57" i="1"/>
  <c r="F37" i="4"/>
  <c r="BB58" i="1" s="1"/>
  <c r="F38" i="4"/>
  <c r="BC58" i="1"/>
  <c r="J36" i="6"/>
  <c r="AW61" i="1" s="1"/>
  <c r="F38" i="7"/>
  <c r="BC62" i="1"/>
  <c r="J36" i="8"/>
  <c r="AW63" i="1"/>
  <c r="F38" i="8"/>
  <c r="BC63" i="1"/>
  <c r="J36" i="9"/>
  <c r="AW64" i="1"/>
  <c r="AS54" i="1"/>
  <c r="F38" i="2"/>
  <c r="BC56" i="1" s="1"/>
  <c r="F39" i="2"/>
  <c r="BD56" i="1"/>
  <c r="F39" i="6"/>
  <c r="BD61" i="1" s="1"/>
  <c r="F36" i="7"/>
  <c r="BA62" i="1"/>
  <c r="F37" i="7"/>
  <c r="BB62" i="1" s="1"/>
  <c r="F37" i="9"/>
  <c r="BB64" i="1"/>
  <c r="J36" i="2"/>
  <c r="AW56" i="1" s="1"/>
  <c r="F38" i="3"/>
  <c r="BC57" i="1"/>
  <c r="F37" i="3"/>
  <c r="BB57" i="1" s="1"/>
  <c r="J36" i="4"/>
  <c r="AW58" i="1"/>
  <c r="J35" i="5"/>
  <c r="AV59" i="1" s="1"/>
  <c r="AT59" i="1" s="1"/>
  <c r="F38" i="6"/>
  <c r="BC61" i="1"/>
  <c r="F36" i="6"/>
  <c r="BA61" i="1"/>
  <c r="F39" i="7"/>
  <c r="BD62" i="1"/>
  <c r="F36" i="8"/>
  <c r="BA63" i="1"/>
  <c r="F37" i="8"/>
  <c r="BB63" i="1"/>
  <c r="F39" i="9"/>
  <c r="BD64" i="1"/>
  <c r="BK101" i="6" l="1"/>
  <c r="J101" i="6" s="1"/>
  <c r="J64" i="6" s="1"/>
  <c r="T103" i="2"/>
  <c r="T102" i="2"/>
  <c r="R103" i="2"/>
  <c r="R102" i="2" s="1"/>
  <c r="T378" i="6"/>
  <c r="R105" i="4"/>
  <c r="R92" i="4"/>
  <c r="P105" i="4"/>
  <c r="P92" i="4"/>
  <c r="AU58" i="1"/>
  <c r="AU55" i="1" s="1"/>
  <c r="T101" i="6"/>
  <c r="T100" i="6" s="1"/>
  <c r="R378" i="6"/>
  <c r="T105" i="4"/>
  <c r="T92" i="4"/>
  <c r="R101" i="6"/>
  <c r="R100" i="6"/>
  <c r="T87" i="3"/>
  <c r="P101" i="6"/>
  <c r="P100" i="6" s="1"/>
  <c r="AU61" i="1" s="1"/>
  <c r="AU60" i="1" s="1"/>
  <c r="BK104" i="2"/>
  <c r="BK103" i="2"/>
  <c r="BK87" i="7"/>
  <c r="J87" i="7"/>
  <c r="BK93" i="8"/>
  <c r="J93" i="8"/>
  <c r="J64" i="8" s="1"/>
  <c r="BK105" i="4"/>
  <c r="J105" i="4"/>
  <c r="J67" i="4"/>
  <c r="BK409" i="2"/>
  <c r="J409" i="2"/>
  <c r="J79" i="2"/>
  <c r="BK87" i="3"/>
  <c r="J87" i="3" s="1"/>
  <c r="J63" i="3" s="1"/>
  <c r="BK378" i="6"/>
  <c r="BK100" i="6" s="1"/>
  <c r="J100" i="6" s="1"/>
  <c r="J32" i="6" s="1"/>
  <c r="AG61" i="1" s="1"/>
  <c r="J378" i="6"/>
  <c r="J74" i="6" s="1"/>
  <c r="BK105" i="8"/>
  <c r="J105" i="8"/>
  <c r="J67" i="8"/>
  <c r="BK371" i="2"/>
  <c r="J371" i="2"/>
  <c r="J76" i="2"/>
  <c r="BK93" i="4"/>
  <c r="J93" i="4" s="1"/>
  <c r="J64" i="4" s="1"/>
  <c r="BK86" i="9"/>
  <c r="J86" i="9"/>
  <c r="AG59" i="1"/>
  <c r="AN59" i="1"/>
  <c r="J41" i="5"/>
  <c r="J35" i="3"/>
  <c r="AV57" i="1"/>
  <c r="AT57" i="1" s="1"/>
  <c r="J35" i="4"/>
  <c r="AV58" i="1"/>
  <c r="AT58" i="1"/>
  <c r="F35" i="5"/>
  <c r="AZ59" i="1"/>
  <c r="BC55" i="1"/>
  <c r="AY55" i="1"/>
  <c r="BD55" i="1"/>
  <c r="J35" i="6"/>
  <c r="AV61" i="1"/>
  <c r="AT61" i="1"/>
  <c r="J32" i="7"/>
  <c r="AG62" i="1"/>
  <c r="F35" i="2"/>
  <c r="AZ56" i="1"/>
  <c r="F35" i="7"/>
  <c r="AZ62" i="1"/>
  <c r="F35" i="8"/>
  <c r="AZ63" i="1"/>
  <c r="J35" i="9"/>
  <c r="AV64" i="1"/>
  <c r="AT64" i="1"/>
  <c r="F35" i="9"/>
  <c r="AZ64" i="1" s="1"/>
  <c r="BA60" i="1"/>
  <c r="AW60" i="1"/>
  <c r="J32" i="9"/>
  <c r="AG64" i="1" s="1"/>
  <c r="J35" i="2"/>
  <c r="AV56" i="1"/>
  <c r="AT56" i="1"/>
  <c r="J35" i="7"/>
  <c r="AV62" i="1"/>
  <c r="AT62" i="1"/>
  <c r="AN62" i="1"/>
  <c r="J35" i="8"/>
  <c r="AV63" i="1"/>
  <c r="AT63" i="1"/>
  <c r="BC60" i="1"/>
  <c r="AY60" i="1" s="1"/>
  <c r="F35" i="3"/>
  <c r="AZ57" i="1"/>
  <c r="F35" i="4"/>
  <c r="AZ58" i="1" s="1"/>
  <c r="BA55" i="1"/>
  <c r="AW55" i="1"/>
  <c r="BB55" i="1"/>
  <c r="AX55" i="1" s="1"/>
  <c r="F35" i="6"/>
  <c r="AZ61" i="1"/>
  <c r="BB60" i="1"/>
  <c r="AX60" i="1" s="1"/>
  <c r="BD60" i="1"/>
  <c r="AU54" i="1" l="1"/>
  <c r="BK102" i="2"/>
  <c r="J102" i="2"/>
  <c r="J32" i="2" s="1"/>
  <c r="AG56" i="1" s="1"/>
  <c r="J103" i="2"/>
  <c r="J64" i="2" s="1"/>
  <c r="BK92" i="8"/>
  <c r="J92" i="8"/>
  <c r="J63" i="8"/>
  <c r="J104" i="2"/>
  <c r="J65" i="2"/>
  <c r="BK92" i="4"/>
  <c r="J92" i="4"/>
  <c r="J32" i="4" s="1"/>
  <c r="AG58" i="1" s="1"/>
  <c r="J63" i="9"/>
  <c r="J63" i="7"/>
  <c r="J41" i="9"/>
  <c r="AN61" i="1"/>
  <c r="J41" i="7"/>
  <c r="J63" i="6"/>
  <c r="J41" i="6"/>
  <c r="AN64" i="1"/>
  <c r="BD54" i="1"/>
  <c r="W33" i="1"/>
  <c r="BB54" i="1"/>
  <c r="W31" i="1"/>
  <c r="BA54" i="1"/>
  <c r="AW54" i="1"/>
  <c r="AK30" i="1"/>
  <c r="BC54" i="1"/>
  <c r="AY54" i="1" s="1"/>
  <c r="J32" i="3"/>
  <c r="AG57" i="1"/>
  <c r="AZ55" i="1"/>
  <c r="AV55" i="1" s="1"/>
  <c r="AT55" i="1" s="1"/>
  <c r="AZ60" i="1"/>
  <c r="AV60" i="1"/>
  <c r="AT60" i="1" s="1"/>
  <c r="J41" i="4" l="1"/>
  <c r="J41" i="2"/>
  <c r="J41" i="3"/>
  <c r="J63" i="4"/>
  <c r="J63" i="2"/>
  <c r="AN57" i="1"/>
  <c r="AN58" i="1"/>
  <c r="AN56" i="1"/>
  <c r="J32" i="8"/>
  <c r="AG63" i="1"/>
  <c r="AG60" i="1"/>
  <c r="AG55" i="1"/>
  <c r="AG54" i="1" s="1"/>
  <c r="AK26" i="1" s="1"/>
  <c r="AX54" i="1"/>
  <c r="W32" i="1"/>
  <c r="AZ54" i="1"/>
  <c r="W29" i="1"/>
  <c r="W30" i="1"/>
  <c r="J41" i="8" l="1"/>
  <c r="AN63" i="1"/>
  <c r="AN55" i="1"/>
  <c r="AN60" i="1"/>
  <c r="AV54" i="1"/>
  <c r="AK29" i="1"/>
  <c r="AK35" i="1" s="1"/>
  <c r="AT54" i="1" l="1"/>
  <c r="AN54" i="1" l="1"/>
</calcChain>
</file>

<file path=xl/sharedStrings.xml><?xml version="1.0" encoding="utf-8"?>
<sst xmlns="http://schemas.openxmlformats.org/spreadsheetml/2006/main" count="7812" uniqueCount="1256">
  <si>
    <t>Export Komplet</t>
  </si>
  <si>
    <t>VZ</t>
  </si>
  <si>
    <t>2.0</t>
  </si>
  <si>
    <t>ZAMOK</t>
  </si>
  <si>
    <t>False</t>
  </si>
  <si>
    <t>{74a5ec57-45b1-41bb-b0a1-12309030f525}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</si>
  <si>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</si>
  <si>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</si>
  <si>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</si>
  <si>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</si>
  <si>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</si>
  <si>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</si>
  <si>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</si>
  <si>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</si>
  <si>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</si>
  <si>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</si>
  <si>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</si>
  <si>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mostů v úseku Polička - Borová u Poličky</t>
  </si>
  <si>
    <t>0,1</t>
  </si>
  <si>
    <t>KSO:</t>
  </si>
  <si>
    <t>821</t>
  </si>
  <si>
    <t>CC-CZ:</t>
  </si>
  <si>
    <t>2</t>
  </si>
  <si>
    <t>1</t>
  </si>
  <si>
    <t>Místo:</t>
  </si>
  <si>
    <t xml:space="preserve"> </t>
  </si>
  <si>
    <t>Datum:</t>
  </si>
  <si>
    <t>7. 7. 2022</t>
  </si>
  <si>
    <t>10</t>
  </si>
  <si>
    <t>CZ-CPA:</t>
  </si>
  <si>
    <t>42</t>
  </si>
  <si>
    <t>100</t>
  </si>
  <si>
    <t>Zadavatel:</t>
  </si>
  <si>
    <t>IČ:</t>
  </si>
  <si>
    <t/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</si>
  <si>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</si>
  <si>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</si>
  <si>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</si>
  <si>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</si>
  <si>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</si>
  <si>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</si>
  <si>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</si>
  <si>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</si>
  <si>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</si>
  <si>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</si>
  <si>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</si>
  <si>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</si>
  <si>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</si>
  <si>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</si>
  <si>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</si>
  <si>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</si>
  <si>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</si>
  <si>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</si>
  <si>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</si>
  <si>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</si>
  <si>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</si>
  <si>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</si>
  <si>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</si>
  <si>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</si>
  <si>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</si>
  <si>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</si>
  <si>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</si>
  <si>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</si>
  <si>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</si>
  <si>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</si>
  <si>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</si>
  <si>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</si>
  <si>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</si>
  <si>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</si>
  <si>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</si>
  <si>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</si>
  <si>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</si>
  <si>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</si>
  <si>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</si>
  <si>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</si>
  <si>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</si>
  <si>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</si>
  <si>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</si>
  <si>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</si>
  <si>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</si>
  <si>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</si>
  <si>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02/2022/01</t>
  </si>
  <si>
    <t>SO 01 - Most v km 22,005</t>
  </si>
  <si>
    <t>STA</t>
  </si>
  <si>
    <t>{5941e19c-4fc9-4f78-bdcc-b04d242ca086}</t>
  </si>
  <si>
    <t>/</t>
  </si>
  <si>
    <t>1.1</t>
  </si>
  <si>
    <t>SO 01 -  Stavební část - Most v km 22,005</t>
  </si>
  <si>
    <t>Soupis</t>
  </si>
  <si>
    <t>{3895e68d-ba6d-469d-aa9b-2786e043f640}</t>
  </si>
  <si>
    <t>1.2</t>
  </si>
  <si>
    <t>SO 01 -  Kolej - Most v km 22,005</t>
  </si>
  <si>
    <t>{362412bf-4d55-4045-b838-e4651e36431d}</t>
  </si>
  <si>
    <t>1.3</t>
  </si>
  <si>
    <t>SO 01- VRN - Most v km 22,005</t>
  </si>
  <si>
    <t>{99f24055-fad3-4c0c-8b5e-b3c2a894de81}</t>
  </si>
  <si>
    <t>1.4</t>
  </si>
  <si>
    <t>SO 01- Materiál objednatele - Neoceňovat</t>
  </si>
  <si>
    <t>{bd3bc7b1-abbe-4b29-832d-71e85a9956ec}</t>
  </si>
  <si>
    <t>02/2022/02</t>
  </si>
  <si>
    <t>SO 02 - Most v km 24,327</t>
  </si>
  <si>
    <t>{f4a5778a-d7e5-4c3e-af50-f2463899e25f}</t>
  </si>
  <si>
    <t>2.1</t>
  </si>
  <si>
    <t>SO 02 - Stavební část -  Most v km 24,327</t>
  </si>
  <si>
    <t>{67c1c677-1eba-42a6-954f-552dd39eb98c}</t>
  </si>
  <si>
    <t>2.2</t>
  </si>
  <si>
    <t>SO 02 - Kolej - Most v km 24,327</t>
  </si>
  <si>
    <t>{01fce310-7076-433f-8eb7-c5569aca1427}</t>
  </si>
  <si>
    <t>2.3</t>
  </si>
  <si>
    <t>SO 02 - VRN - Most v km 24,327</t>
  </si>
  <si>
    <t>{bb2bb132-4fa5-455f-b93e-55e38e23daa3}</t>
  </si>
  <si>
    <t>2.4</t>
  </si>
  <si>
    <t xml:space="preserve"> SO 02 - Materiál objednatele - Neoceňovat</t>
  </si>
  <si>
    <t>{aa025d99-82ad-4ac5-bfab-eaae9a82cca8}</t>
  </si>
  <si>
    <t>KRYCÍ LIST SOUPISU PRACÍ</t>
  </si>
  <si>
    <t>Objekt:</t>
  </si>
  <si>
    <t>02/2022/01 - SO 01 - Most v km 22,005</t>
  </si>
  <si>
    <t>Soupis:</t>
  </si>
  <si>
    <t>1.1 - SO 01 -  Stavební část - Most v km 22,005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</si>
  <si>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</si>
  <si>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</si>
  <si>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</si>
  <si>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</si>
  <si>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</si>
  <si>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</si>
  <si>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469 - Stavební práce při elektromontážích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</si>
  <si>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</si>
  <si>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</si>
  <si>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</si>
  <si>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</si>
  <si>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</si>
  <si>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</si>
  <si>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  99 - Přesun hmot a manipulace se sutí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</si>
  <si>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</si>
  <si>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</si>
  <si>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</si>
  <si>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</si>
  <si>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783 - Dokončovací práce - nátěry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</si>
  <si>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</si>
  <si>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</si>
  <si>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</si>
  <si>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</si>
  <si>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</si>
  <si>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</si>
  <si>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</si>
  <si>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</si>
  <si>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</si>
  <si>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</si>
  <si>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</si>
  <si>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</si>
  <si>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</si>
  <si>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</si>
  <si>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</si>
  <si>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</si>
  <si>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</si>
  <si>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</si>
  <si>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</si>
  <si>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</si>
  <si>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</si>
  <si>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</si>
  <si>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</si>
  <si>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2022 02</t>
  </si>
  <si>
    <t>4</t>
  </si>
  <si>
    <t>-495818049</t>
  </si>
  <si>
    <t>PP</t>
  </si>
  <si>
    <t>Odstranění křovin a stromů s odstraněním kořenů ručně průměru kmene do 100 mm jakékoliv plochy v rovině nebo ve svahu o sklonu do 1:5</t>
  </si>
  <si>
    <t>Online PSC</t>
  </si>
  <si>
    <t>https://podminky.urs.cz/item/CS_URS_2022_02/111211101</t>
  </si>
  <si>
    <t>111209111</t>
  </si>
  <si>
    <t>Spálení proutí a klestu</t>
  </si>
  <si>
    <t>337047894</t>
  </si>
  <si>
    <t>Spálení proutí, klestu z prořezávek a odstraněných křovin pro jakoukoliv dřevinu</t>
  </si>
  <si>
    <t>https://podminky.urs.cz/item/CS_URS_2022_02/111209111</t>
  </si>
  <si>
    <t>3</t>
  </si>
  <si>
    <t>112151312</t>
  </si>
  <si>
    <t>Kácení stromu bez postupného spouštění koruny a kmene D přes 0,2 do 0,3 m</t>
  </si>
  <si>
    <t>kus</t>
  </si>
  <si>
    <t>-1203302757</t>
  </si>
  <si>
    <t>Pokácení stromu postupné bez spouštění částí kmene a koruny o průměru na řezné ploše pařezu přes 200 do 300 mm</t>
  </si>
  <si>
    <t>https://podminky.urs.cz/item/CS_URS_2022_02/112151312</t>
  </si>
  <si>
    <t>129951113</t>
  </si>
  <si>
    <t>Bourání zdiva kamenného v odkopávkách nebo prokopávkách na MC strojně</t>
  </si>
  <si>
    <t>m3</t>
  </si>
  <si>
    <t>-1942149848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</si>
  <si>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</si>
  <si>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https://podminky.urs.cz/item/CS_URS_2022_02/129951113</t>
  </si>
  <si>
    <t>VV</t>
  </si>
  <si>
    <t>"vrchní části kamenných křídel" 4*(0,5*0,3*7)</t>
  </si>
  <si>
    <t>5</t>
  </si>
  <si>
    <t>129911113</t>
  </si>
  <si>
    <t>Bourání zdiva kamenného v odkopávkách nebo prokopávkách na MC ručně</t>
  </si>
  <si>
    <t>1914467387</t>
  </si>
  <si>
    <t>Bourání konstrukcí v odkopávkách a prokopávkách ručně s přemístěním suti na hromady na vzdálenost do 20 m nebo s naložením na dopravní prostředek ze zdiva kamenného, pro jakýkoliv druh kamene na maltu cementovou</t>
  </si>
  <si>
    <t>https://podminky.urs.cz/item/CS_URS_2022_02/129911113</t>
  </si>
  <si>
    <t>"dočištění vrchních části kamenných křídel" 4*(0,5*0,1*7)</t>
  </si>
  <si>
    <t>6</t>
  </si>
  <si>
    <t>129951123</t>
  </si>
  <si>
    <t>Bourání zdiva z ŽB nebo předpjatého betonu v odkopávkách nebo prokopávkách strojně</t>
  </si>
  <si>
    <t>-1458630993</t>
  </si>
  <si>
    <t>Bourání konstrukcí v odkopávkách a prokopávkách strojně s přemístěním suti na hromady na vzdálenost do 20 m nebo s naložením na dopravní prostředek z betonu železového nebo předpjatého</t>
  </si>
  <si>
    <t>https://podminky.urs.cz/item/CS_URS_2022_02/129951123</t>
  </si>
  <si>
    <t>"ŽB zídky + ŽB římsy" 2*(1*6,5)</t>
  </si>
  <si>
    <t>7</t>
  </si>
  <si>
    <t>129911123</t>
  </si>
  <si>
    <t>Bourání zdiva z ŽB nebo předpjatého betonu v odkopávkách nebo prokopávkách ručně</t>
  </si>
  <si>
    <t>932334222</t>
  </si>
  <si>
    <t>Bourání konstrukcí v odkopávkách a prokopávkách ručně s přemístěním suti na hromady na vzdálenost do 20 m nebo s naložením na dopravní prostředek z betonu železového nebo předpjatého</t>
  </si>
  <si>
    <t>https://podminky.urs.cz/item/CS_URS_2022_02/129911123</t>
  </si>
  <si>
    <t>"Dočištění odbouravaných poprsních zdí" 2*(0,1*6,5)</t>
  </si>
  <si>
    <t>8</t>
  </si>
  <si>
    <t>122252501</t>
  </si>
  <si>
    <t>Odkopávky a prokopávky nezapažené pro spodní stavbu železnic v hornině třídy těžitelnosti I skupiny 3 objem do 100 m3 strojně</t>
  </si>
  <si>
    <t>-1267399472</t>
  </si>
  <si>
    <t>Odkopávky a prokopávky nezapažené pro spodní stavbu železnic strojně v hornině třídy těžitelnosti I skupiny 3 do 100 m3</t>
  </si>
  <si>
    <t>https://podminky.urs.cz/item/CS_URS_2022_02/122252501</t>
  </si>
  <si>
    <t>"předpolí mostu" 2*(5*1,5*6)</t>
  </si>
  <si>
    <t>"na mostě" 7,5*1</t>
  </si>
  <si>
    <t>"za křídly" 4* (8*1*0,3)</t>
  </si>
  <si>
    <t>Součet</t>
  </si>
  <si>
    <t>9</t>
  </si>
  <si>
    <t>181102302</t>
  </si>
  <si>
    <t>Úprava pláně pro silnice a dálnice v zářezech se zhutněním</t>
  </si>
  <si>
    <t>-1797236801</t>
  </si>
  <si>
    <t>Úprava pláně na stavbách silnic a dálnic strojně v zářezech mimo skalních se zhutněním</t>
  </si>
  <si>
    <t>https://podminky.urs.cz/item/CS_URS_2022_02/181102302</t>
  </si>
  <si>
    <t>25*5</t>
  </si>
  <si>
    <t>181351003</t>
  </si>
  <si>
    <t>Rozprostření ornice tl vrstvy do 200 mm pl do 100 m2 v rovině nebo ve svahu do 1:5 strojně</t>
  </si>
  <si>
    <t>2009965240</t>
  </si>
  <si>
    <t>Rozprostření a urovnání ornice v rovině nebo ve svahu sklonu do 1:5 strojně při souvislé ploše do 100 m2, tl. vrstvy do 200 mm</t>
  </si>
  <si>
    <t>https://podminky.urs.cz/item/CS_URS_2022_02/181351003</t>
  </si>
  <si>
    <t>11</t>
  </si>
  <si>
    <t>181411121</t>
  </si>
  <si>
    <t>Založení lučního trávníku výsevem pl do 1000 m2 v rovině a ve svahu do 1:5</t>
  </si>
  <si>
    <t>-276331015</t>
  </si>
  <si>
    <t>Založení trávníku na půdě předem připravené plochy do 1000 m2 výsevem včetně utažení lučního v rovině nebo na svahu do 1:5</t>
  </si>
  <si>
    <t>https://podminky.urs.cz/item/CS_URS_2022_02/181411121</t>
  </si>
  <si>
    <t>12</t>
  </si>
  <si>
    <t>151203101</t>
  </si>
  <si>
    <t>Zřízení zátažného pažení a rozepření stěn kolejového lože do 20 m2 hl do 2 m</t>
  </si>
  <si>
    <t>1789515051</t>
  </si>
  <si>
    <t>Zřízení pažení a rozepření stěn výkopu kolejového lože plochy do 20 m2 pro jakoukoliv mezerovitost zátažné, hloubky do 2 m</t>
  </si>
  <si>
    <t>https://podminky.urs.cz/item/CS_URS_2022_02/151203101</t>
  </si>
  <si>
    <t>2*7</t>
  </si>
  <si>
    <t>13</t>
  </si>
  <si>
    <t>151203111</t>
  </si>
  <si>
    <t>Odstranění zátažného pažení a rozepření stěn kolejového lože do 20 m2 hl do 2 m</t>
  </si>
  <si>
    <t>-1803082797</t>
  </si>
  <si>
    <t>Odstranění pažení a rozepření stěn výkopu kolejového lože plochy do 20 m2 s uložením materiálu na vzdálenost do 3 m od kraje výkopu zátažné, hloubky do 2 m</t>
  </si>
  <si>
    <t>https://podminky.urs.cz/item/CS_URS_2022_02/151203111</t>
  </si>
  <si>
    <t>14</t>
  </si>
  <si>
    <t>433351131</t>
  </si>
  <si>
    <t>Zřízení bednění schodnic přímočarých schodišť v do 4 m</t>
  </si>
  <si>
    <t>1295995336</t>
  </si>
  <si>
    <t>Bednění schodnic včetně podpěrné konstrukce výšky do 4 m půdorysně přímočarých zřízení</t>
  </si>
  <si>
    <t>https://podminky.urs.cz/item/CS_URS_2022_02/433351131</t>
  </si>
  <si>
    <t>P</t>
  </si>
  <si>
    <t xml:space="preserve">Poznámka k položce:_x000D_
Pomocné terenní schodiště - trvalé </t>
  </si>
  <si>
    <t>0,5*9</t>
  </si>
  <si>
    <t>469</t>
  </si>
  <si>
    <t>Stavební práce při elektromontážích</t>
  </si>
  <si>
    <t>119001421</t>
  </si>
  <si>
    <t>Dočasné zajištění kabelů a kabelových tratí ze 3 volně ložených kabelů</t>
  </si>
  <si>
    <t>m</t>
  </si>
  <si>
    <t>-283115500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</si>
  <si>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</si>
  <si>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https://podminky.urs.cz/item/CS_URS_2022_02/119001421</t>
  </si>
  <si>
    <t>Poznámka k položce:_x000D_
vyjmutí a zajištění, ochrana kabelů během stavby</t>
  </si>
  <si>
    <t>25</t>
  </si>
  <si>
    <t>16</t>
  </si>
  <si>
    <t>132251101</t>
  </si>
  <si>
    <t>Hloubení rýh nezapažených š do 800 mm v hornině třídy těžitelnosti I skupiny 3 objem do 20 m3 strojně</t>
  </si>
  <si>
    <t>1627919314</t>
  </si>
  <si>
    <t>Hloubení nezapažených rýh šířky do 800 mm strojně s urovnáním dna do předepsaného profilu a spádu v hornině třídy těžitelnosti I skupiny 3 do 20 m3</t>
  </si>
  <si>
    <t>https://podminky.urs.cz/item/CS_URS_2022_02/132251101</t>
  </si>
  <si>
    <t>Poznámka k položce:_x000D_
Výkopové práce - sdělovací vedení</t>
  </si>
  <si>
    <t>Zakládání</t>
  </si>
  <si>
    <t>17</t>
  </si>
  <si>
    <t>273362021</t>
  </si>
  <si>
    <t>Výztuž základových desek svařovanými sítěmi Kari</t>
  </si>
  <si>
    <t>t</t>
  </si>
  <si>
    <t>1565352382</t>
  </si>
  <si>
    <t>Výztuž základů desek ze svařovaných sítí z drátů typu KARI</t>
  </si>
  <si>
    <t>https://podminky.urs.cz/item/CS_URS_2022_02/273362021</t>
  </si>
  <si>
    <t>"výztuž tvrdé ochrany desek"(3,3*80)/1000</t>
  </si>
  <si>
    <t>18</t>
  </si>
  <si>
    <t>977131119</t>
  </si>
  <si>
    <t>Vrty příklepovými vrtáky D přes 28 do 32 mm do cihelného zdiva nebo prostého betonu</t>
  </si>
  <si>
    <t>-1331722928</t>
  </si>
  <si>
    <t>Vrty příklepovými vrtáky do cihelného zdiva nebo prostého betonu průměru přes 28 do 32 mm</t>
  </si>
  <si>
    <t>https://podminky.urs.cz/item/CS_URS_2022_02/977131119</t>
  </si>
  <si>
    <t>Poznámka k položce:_x000D_
výplňová injektáž trhlin</t>
  </si>
  <si>
    <t>"opěry dl.900mm 72ks" 72*0,9</t>
  </si>
  <si>
    <t>"základy dl.1000mm 14ks" 14*1,0</t>
  </si>
  <si>
    <t>19</t>
  </si>
  <si>
    <t>281604111</t>
  </si>
  <si>
    <t>Injektování aktivovanými směsmi nízkotlaké vzestupné tlakem do 0,6 MPa</t>
  </si>
  <si>
    <t>hod</t>
  </si>
  <si>
    <t>-1162909282</t>
  </si>
  <si>
    <t>Injektování aktivovanými směsmi vzestupné, tlakem do 0,60 MPa</t>
  </si>
  <si>
    <t>https://podminky.urs.cz/item/CS_URS_2022_02/281604111</t>
  </si>
  <si>
    <t>(78,8)*0,5</t>
  </si>
  <si>
    <t>20</t>
  </si>
  <si>
    <t>M</t>
  </si>
  <si>
    <t>585211130</t>
  </si>
  <si>
    <t>cement portlandský CEM I 52,5MPa</t>
  </si>
  <si>
    <t>223145808</t>
  </si>
  <si>
    <t>(2*(6*3*0,1))*2,2</t>
  </si>
  <si>
    <t>24552555</t>
  </si>
  <si>
    <t>přísada do betonových injektáží</t>
  </si>
  <si>
    <t>kg</t>
  </si>
  <si>
    <t>1479195986</t>
  </si>
  <si>
    <t>"0,8% z poměru cementu" (7920/100)*0,8</t>
  </si>
  <si>
    <t>Svislé a kompletní konstrukce</t>
  </si>
  <si>
    <t>22</t>
  </si>
  <si>
    <t>317121118</t>
  </si>
  <si>
    <t>Osazení říms ze ŽB tvarovek - konzolových dílců mostovky hmotnosti do 3 t</t>
  </si>
  <si>
    <t>-945739802</t>
  </si>
  <si>
    <t>Osazení říms ze železobetonových tvarovek konzolových dílců mostovky do 3 t</t>
  </si>
  <si>
    <t>https://podminky.urs.cz/item/CS_URS_2022_02/317121118</t>
  </si>
  <si>
    <t>78</t>
  </si>
  <si>
    <t>59383633.R</t>
  </si>
  <si>
    <t>prefabrikát lícní římsový 1,99x0,77x0,12m</t>
  </si>
  <si>
    <t>2108134524</t>
  </si>
  <si>
    <t>Prvek římsové zídky</t>
  </si>
  <si>
    <t>24</t>
  </si>
  <si>
    <t>317321118</t>
  </si>
  <si>
    <t>Mostní římsy ze ŽB C 30/37</t>
  </si>
  <si>
    <t>-149945435</t>
  </si>
  <si>
    <t>Římsy ze železového betonu C 30/37</t>
  </si>
  <si>
    <t>https://podminky.urs.cz/item/CS_URS_2022_02/317321118</t>
  </si>
  <si>
    <t>"římy na mostě" 2*6,5*(1,225*0,6)</t>
  </si>
  <si>
    <t>"římsy křídel" 4*5*0,25*0,50</t>
  </si>
  <si>
    <t>317353121</t>
  </si>
  <si>
    <t>Bednění mostních říms všech tvarů - zřízení</t>
  </si>
  <si>
    <t>677183331</t>
  </si>
  <si>
    <t>Bednění mostní římsy zřízení všech tvarů</t>
  </si>
  <si>
    <t>https://podminky.urs.cz/item/CS_URS_2022_02/317353121</t>
  </si>
  <si>
    <t>88,963</t>
  </si>
  <si>
    <t>26</t>
  </si>
  <si>
    <t>317353221</t>
  </si>
  <si>
    <t>Bednění mostních říms všech tvarů - odstranění</t>
  </si>
  <si>
    <t>-1910394578</t>
  </si>
  <si>
    <t>Bednění mostní římsy odstranění všech tvarů</t>
  </si>
  <si>
    <t>https://podminky.urs.cz/item/CS_URS_2022_02/317353221</t>
  </si>
  <si>
    <t>27</t>
  </si>
  <si>
    <t>317361116</t>
  </si>
  <si>
    <t>Výztuž mostních říms z betonářské oceli 10 505</t>
  </si>
  <si>
    <t>-1844223993</t>
  </si>
  <si>
    <t>Výztuž mostních železobetonových říms z betonářské oceli 10 505 (R) nebo BSt 500</t>
  </si>
  <si>
    <t>https://podminky.urs.cz/item/CS_URS_2022_02/317361116</t>
  </si>
  <si>
    <t>Poznámka k položce:_x000D_
dle výkazu výměr ve výkresu E.1.4.2.8</t>
  </si>
  <si>
    <t>7,18*0,15</t>
  </si>
  <si>
    <t>28</t>
  </si>
  <si>
    <t>395367212</t>
  </si>
  <si>
    <t>Kotvičky z oceli D od 18 do 25 mm osazené do malty</t>
  </si>
  <si>
    <t>647550455</t>
  </si>
  <si>
    <t>Výztuž stříkaného betonu torkretového pláště kotvičky pro přichycení sítí osazené do aktivované malty, z betonářské oceli průměru od 18 do 25 mm</t>
  </si>
  <si>
    <t>https://podminky.urs.cz/item/CS_URS_2022_02/395367212</t>
  </si>
  <si>
    <t>"kotvení říms křídel" 4*8</t>
  </si>
  <si>
    <t>"kotvení říms" 2*8</t>
  </si>
  <si>
    <t>29</t>
  </si>
  <si>
    <t>977141114</t>
  </si>
  <si>
    <t>Vrty pro kotvy do betonu průměru 14 mm hloubky 110 mm s vyplněním epoxidovým tmelem</t>
  </si>
  <si>
    <t>1001760661</t>
  </si>
  <si>
    <t>Vrty pro kotvy do betonu s vyplněním epoxidovým tmelem, průměru 14 mm, hloubky 110 mm</t>
  </si>
  <si>
    <t>https://podminky.urs.cz/item/CS_URS_2022_02/977141114</t>
  </si>
  <si>
    <t>30</t>
  </si>
  <si>
    <t>153851132</t>
  </si>
  <si>
    <t>Ztužující ocelová táhla D přes 20 do 28 mm</t>
  </si>
  <si>
    <t>-785289186</t>
  </si>
  <si>
    <t>Ztužující táhla z oceli průměru přes 20 do 28 mm</t>
  </si>
  <si>
    <t>https://podminky.urs.cz/item/CS_URS_2022_02/153851132</t>
  </si>
  <si>
    <t>Poznámka k položce:_x000D_
spřahující ocelová táhla říms</t>
  </si>
  <si>
    <t>6*5,5</t>
  </si>
  <si>
    <t>Vodorovné konstrukce</t>
  </si>
  <si>
    <t>31</t>
  </si>
  <si>
    <t>451315124</t>
  </si>
  <si>
    <t>Podkladní nebo výplňová vrstva z betonu C 12/15 tl do 150 mm</t>
  </si>
  <si>
    <t>1222366907</t>
  </si>
  <si>
    <t>Podkladní a výplňové vrstvy z betonu prostého tloušťky do 150 mm, z betonu C 12/15</t>
  </si>
  <si>
    <t>https://podminky.urs.cz/item/CS_URS_2022_02/451315124</t>
  </si>
  <si>
    <t>"podklad pod izolaci"78</t>
  </si>
  <si>
    <t>"podklad pod prefabrikáty"24</t>
  </si>
  <si>
    <t>32</t>
  </si>
  <si>
    <t>458501111</t>
  </si>
  <si>
    <t>Výplňové klíny za opěrou z kameniva těženého hutněného po vrstvách</t>
  </si>
  <si>
    <t>2092374889</t>
  </si>
  <si>
    <t>Výplňové klíny za opěrou z kameniva hutněného po vrstvách těženého</t>
  </si>
  <si>
    <t>https://podminky.urs.cz/item/CS_URS_2022_02/458501111</t>
  </si>
  <si>
    <t>33</t>
  </si>
  <si>
    <t>465513156</t>
  </si>
  <si>
    <t>Dlažba svahu u opěr z upraveného lomového žulového kamene tl 200 mm do lože C 25/30 pl do 10 m2</t>
  </si>
  <si>
    <t>-105403529</t>
  </si>
  <si>
    <t>Dlažba svahu u mostních opěr z upraveného lomového žulového kamene s vyspárováním maltou MC 25, šíře spáry 15 mm do betonového lože C 25/30 tloušťky 200 mm, plochy do 10 m2</t>
  </si>
  <si>
    <t>https://podminky.urs.cz/item/CS_URS_2022_02/465513156</t>
  </si>
  <si>
    <t>Poznámka k položce:_x000D_
odláždění odvodnění</t>
  </si>
  <si>
    <t>"odvodňovače" 3</t>
  </si>
  <si>
    <t>"pod mostem"60</t>
  </si>
  <si>
    <t>34</t>
  </si>
  <si>
    <t>457451133</t>
  </si>
  <si>
    <t>Ochranná betonová vrstva na izolaci přesýpaných objektů tl 60 mm s výztuží sítí beton C 25/30</t>
  </si>
  <si>
    <t>-495957089</t>
  </si>
  <si>
    <t>Ochranná betonová vrstva na izolaci přesýpaných objektů tloušťky 60 mm s vyhlazením povrchu s výztuží ze sítí C 25/30</t>
  </si>
  <si>
    <t>https://podminky.urs.cz/item/CS_URS_2022_02/457451133</t>
  </si>
  <si>
    <t>Komunikace pozemní</t>
  </si>
  <si>
    <t>35</t>
  </si>
  <si>
    <t>564861111</t>
  </si>
  <si>
    <t>Podklad ze štěrkodrtě ŠD plochy přes 100 m2 tl 200 mm</t>
  </si>
  <si>
    <t>-1984486205</t>
  </si>
  <si>
    <t>Podklad ze štěrkodrti ŠD s rozprostřením a zhutněním plochy přes 100 m2, po zhutnění tl. 200 mm</t>
  </si>
  <si>
    <t>https://podminky.urs.cz/item/CS_URS_2022_02/564861111</t>
  </si>
  <si>
    <t>Úpravy povrchů, podlahy a osazování výplní</t>
  </si>
  <si>
    <t>36</t>
  </si>
  <si>
    <t>392571112</t>
  </si>
  <si>
    <t>Otryskání líce obezdívky pískem v klenbě</t>
  </si>
  <si>
    <t>-2041895255</t>
  </si>
  <si>
    <t>Otryskání pískem líce obezdívky v klenbě</t>
  </si>
  <si>
    <t>https://podminky.urs.cz/item/CS_URS_2022_02/392571112</t>
  </si>
  <si>
    <t>Poznámka k položce:_x000D_
100% zdiva spodní kamenné stavby</t>
  </si>
  <si>
    <t>37</t>
  </si>
  <si>
    <t>392901112</t>
  </si>
  <si>
    <t>Omytí líce obezdívky v klenbě tlakovou vodou</t>
  </si>
  <si>
    <t>1855107012</t>
  </si>
  <si>
    <t>Omytí líce obezdívky nebo skalního líce tlakovou vodou v klenbě</t>
  </si>
  <si>
    <t>https://podminky.urs.cz/item/CS_URS_2022_02/392901112</t>
  </si>
  <si>
    <t>38</t>
  </si>
  <si>
    <t>941111111</t>
  </si>
  <si>
    <t>Montáž lešení řadového trubkového lehkého s podlahami zatížení do 200 kg/m2 š od 0,6 do 0,9 m v do 10 m</t>
  </si>
  <si>
    <t>-1584661083</t>
  </si>
  <si>
    <t>Montáž lešení řadového trubkového lehkého pracovního s podlahami s provozním zatížením tř. 3 do 200 kg/m2 šířky tř. W06 od 0,6 do 0,9 m, výšky do 10 m</t>
  </si>
  <si>
    <t>https://podminky.urs.cz/item/CS_URS_2022_02/941111111</t>
  </si>
  <si>
    <t>39</t>
  </si>
  <si>
    <t>941111811</t>
  </si>
  <si>
    <t>Demontáž lešení řadového trubkového lehkého s podlahami zatížení do 200 kg/m2 š od 0,6 do 0,9 m v do 10 m</t>
  </si>
  <si>
    <t>-313146478</t>
  </si>
  <si>
    <t>Demontáž lešení řadového trubkového lehkého pracovního s podlahami s provozním zatížením tř. 3 do 200 kg/m2 šířky tř. W06 od 0,6 do 0,9 m, výšky do 10 m</t>
  </si>
  <si>
    <t>https://podminky.urs.cz/item/CS_URS_2022_02/941111811</t>
  </si>
  <si>
    <t>40</t>
  </si>
  <si>
    <t>628613221</t>
  </si>
  <si>
    <t>Protikorozní ochrana OK mostu I. tř.- základní a podkladní epoxidový, vrchní PU nátěr bez metalizace</t>
  </si>
  <si>
    <t>733014983</t>
  </si>
  <si>
    <t>Protikorozní ochrana ocelových mostních konstrukcí včetně otryskání povrchu základní a podkladní epoxidový a vrchní polyuretanový nátěr bez metalizace I. třídy</t>
  </si>
  <si>
    <t>https://podminky.urs.cz/item/CS_URS_2022_02/628613221</t>
  </si>
  <si>
    <t>Poznámka k položce:_x000D_
320 µm</t>
  </si>
  <si>
    <t>"celková plocha PKO zábradlí 320"  25</t>
  </si>
  <si>
    <t>41</t>
  </si>
  <si>
    <t>581544160</t>
  </si>
  <si>
    <t>písek křemičitý sušený pytlovaný frakce 0,6/1,2</t>
  </si>
  <si>
    <t>-1417581500</t>
  </si>
  <si>
    <t>29*0,08</t>
  </si>
  <si>
    <t>Ostatní konstrukce a práce, bourání</t>
  </si>
  <si>
    <t>977151127</t>
  </si>
  <si>
    <t>Jádrové vrty diamantovými korunkami do stavebních materiálů D přes 225 do 250 mm</t>
  </si>
  <si>
    <t>1332268061</t>
  </si>
  <si>
    <t>Jádrové vrty diamantovými korunkami do stavebních materiálů (železobetonu, betonu, cihel, obkladů, dlažeb, kamene) průměru přes 225 do 250 mm</t>
  </si>
  <si>
    <t>https://podminky.urs.cz/item/CS_URS_2022_02/977151127</t>
  </si>
  <si>
    <t>"OTVORY PRO PRŮHOD ODVODNĚNÍ" 2*0,15</t>
  </si>
  <si>
    <t>43</t>
  </si>
  <si>
    <t>911121211</t>
  </si>
  <si>
    <t>Výroba ocelového zábradli při opravách mostů</t>
  </si>
  <si>
    <t>1130160107</t>
  </si>
  <si>
    <t>Oprava ocelového zábradlí svařovaného nebo šroubovaného výroba</t>
  </si>
  <si>
    <t>https://podminky.urs.cz/item/CS_URS_2022_02/911121211</t>
  </si>
  <si>
    <t>"na prefabrikátech" 4*3</t>
  </si>
  <si>
    <t>"na římsác mostu" 2*6,5</t>
  </si>
  <si>
    <t>44</t>
  </si>
  <si>
    <t>911121311</t>
  </si>
  <si>
    <t>Montáž ocelového zábradli při opravách mostů</t>
  </si>
  <si>
    <t>1020712422</t>
  </si>
  <si>
    <t>Oprava ocelového zábradlí svařovaného nebo šroubovaného montáž</t>
  </si>
  <si>
    <t>https://podminky.urs.cz/item/CS_URS_2022_02/911121311</t>
  </si>
  <si>
    <t>45</t>
  </si>
  <si>
    <t>13010434</t>
  </si>
  <si>
    <t>úhelník ocelový rovnostranný jakost S235JR (11 375) 80x80x8mm</t>
  </si>
  <si>
    <t>327464134</t>
  </si>
  <si>
    <t>Poznámka k položce:_x000D_
Hmotnost: 9,63 kg/m - sloupky zábradlí</t>
  </si>
  <si>
    <t xml:space="preserve">(20*1,1)*0,00963 </t>
  </si>
  <si>
    <t>46</t>
  </si>
  <si>
    <t>13010430</t>
  </si>
  <si>
    <t>úhelník ocelový rovnostranný jakost S235JR (11 375) 70x70x7mm</t>
  </si>
  <si>
    <t>-1826022917</t>
  </si>
  <si>
    <t>Poznámka k položce:_x000D_
Hmotnost: 7,39 kg/m - madla zábradlí</t>
  </si>
  <si>
    <t>(3*25)*0,00739</t>
  </si>
  <si>
    <t>47</t>
  </si>
  <si>
    <t>13611238</t>
  </si>
  <si>
    <t>plech ocelový hladký jakost S235JR tl 15mm tabule</t>
  </si>
  <si>
    <t>720430076</t>
  </si>
  <si>
    <t>Poznámka k položce:_x000D_
Hmotnost 720 kg/kus - patní plechy</t>
  </si>
  <si>
    <t>(0,2*0,20*0,096)*20</t>
  </si>
  <si>
    <t>48</t>
  </si>
  <si>
    <t>451476111</t>
  </si>
  <si>
    <t>Podkladní vrstva pod ložiska z plastbetonu první vrstva tl 10 mm</t>
  </si>
  <si>
    <t>462680301</t>
  </si>
  <si>
    <t>Podkladní vrstva z plastbetonu pod mostními ložisky epoxidová pryskyřice první vrstva tl. 10 mm</t>
  </si>
  <si>
    <t>https://podminky.urs.cz/item/CS_URS_2022_02/451476111</t>
  </si>
  <si>
    <t>Poznámka k položce:_x000D_
podlití zábradlí</t>
  </si>
  <si>
    <t>20*0,3*0,3</t>
  </si>
  <si>
    <t>49</t>
  </si>
  <si>
    <t>451476112</t>
  </si>
  <si>
    <t>Podkladní vrstva pod ložiska z plastbetonu další vrstvy tl 10 mm</t>
  </si>
  <si>
    <t>1322052217</t>
  </si>
  <si>
    <t>Podkladní vrstva z plastbetonu pod mostními ložisky epoxidová pryskyřice každá další vrstva tl. 10 mm</t>
  </si>
  <si>
    <t>https://podminky.urs.cz/item/CS_URS_2022_02/451476112</t>
  </si>
  <si>
    <t>1,08*2 'Přepočtené koeficientem množství</t>
  </si>
  <si>
    <t>50</t>
  </si>
  <si>
    <t>985142211</t>
  </si>
  <si>
    <t>Vysekání spojovací hmoty ze spár zdiva hl přes 40 mm dl do 6 m/m2</t>
  </si>
  <si>
    <t>-97671736</t>
  </si>
  <si>
    <t>Vysekání spojovací hmoty ze spár zdiva včetně vyčištění hloubky spáry přes 40 mm délky spáry na 1 m2 upravované plochy do 6 m</t>
  </si>
  <si>
    <t>https://podminky.urs.cz/item/CS_URS_2022_02/985142211</t>
  </si>
  <si>
    <t>Poznámka k položce:_x000D_
50 % plochy zdiva spodní stavby</t>
  </si>
  <si>
    <t>211,3*0,5</t>
  </si>
  <si>
    <t>51</t>
  </si>
  <si>
    <t>985232112</t>
  </si>
  <si>
    <t>Hloubkové spárování zdiva aktivovanou maltou spára hl do 80 mm dl přes 6 do 12 m/m2</t>
  </si>
  <si>
    <t>349771180</t>
  </si>
  <si>
    <t>Hloubkové spárování zdiva hloubky přes 40 do 80 mm aktivovanou maltou délky spáry na 1 m2 upravované plochy přes 6 do 12 m</t>
  </si>
  <si>
    <t>https://podminky.urs.cz/item/CS_URS_2022_02/985232112</t>
  </si>
  <si>
    <t>Poznámka k položce:_x000D_
80% zdiva</t>
  </si>
  <si>
    <t>211,3*0,8</t>
  </si>
  <si>
    <t>52</t>
  </si>
  <si>
    <t>783826675</t>
  </si>
  <si>
    <t>Hydrofobizační transparentní silikonový nátěr hrubých betonových povrchů nebo hrubých omítek</t>
  </si>
  <si>
    <t>2042384665</t>
  </si>
  <si>
    <t>Hydrofobizační nátěr omítek silikonový, transparentní, povrchů hrubých betonových povrchů nebo omítek hrubých, rýhovaných tenkovrstvých nebo škrábaných (břízolitových)</t>
  </si>
  <si>
    <t>https://podminky.urs.cz/item/CS_URS_2022_02/783826675</t>
  </si>
  <si>
    <t>"klenba" 6*5,15</t>
  </si>
  <si>
    <t>"bet.římsy" (0,7*21,2)</t>
  </si>
  <si>
    <t>"opěra č.1" 4*5,15</t>
  </si>
  <si>
    <t>"opěra č.2" 4*5,15</t>
  </si>
  <si>
    <t>"křídla vpravo" 21*2</t>
  </si>
  <si>
    <t>"křídla vlevo" 26*2</t>
  </si>
  <si>
    <t>"čelo vpravo" 11</t>
  </si>
  <si>
    <t>"čelo vlevo" 12</t>
  </si>
  <si>
    <t>53</t>
  </si>
  <si>
    <t>946231111</t>
  </si>
  <si>
    <t>Montáž zavěšeného lešení pod bednění mostních říms s vyložením do 0,9 m</t>
  </si>
  <si>
    <t>764616431</t>
  </si>
  <si>
    <t>Zavěšené lešení pod bednění mostních říms pracovní a podpěrné s vyložením do 0,90 m montáž</t>
  </si>
  <si>
    <t>https://podminky.urs.cz/item/CS_URS_2022_02/946231111</t>
  </si>
  <si>
    <t>2*6,5</t>
  </si>
  <si>
    <t>54</t>
  </si>
  <si>
    <t>946231121</t>
  </si>
  <si>
    <t>Demontáž zavěšeného lešení podpěrného pod bednění mostní římsy</t>
  </si>
  <si>
    <t>-690433540</t>
  </si>
  <si>
    <t>Zavěšené lešení pod bednění mostních říms pracovní a podpěrné s vyložením do 0,90 m demontáž</t>
  </si>
  <si>
    <t>https://podminky.urs.cz/item/CS_URS_2022_02/946231121</t>
  </si>
  <si>
    <t>99</t>
  </si>
  <si>
    <t>Přesun hmot a manipulace se sutí</t>
  </si>
  <si>
    <t>55</t>
  </si>
  <si>
    <t>997002511</t>
  </si>
  <si>
    <t>Vodorovné přemístění suti a vybouraných hmot bez naložení ale se složením a urovnáním do 1 km</t>
  </si>
  <si>
    <t>1091070876</t>
  </si>
  <si>
    <t>Vodorovné přemístění suti a vybouraných hmot bez naložení, se složením a hrubým urovnáním na vzdálenost do 1 km</t>
  </si>
  <si>
    <t>https://podminky.urs.cz/item/CS_URS_2022_02/997002511</t>
  </si>
  <si>
    <t>156,375</t>
  </si>
  <si>
    <t>56</t>
  </si>
  <si>
    <t>997002519</t>
  </si>
  <si>
    <t>Příplatek ZKD 1 km přemístění suti a vybouraných hmot</t>
  </si>
  <si>
    <t>-1884680686</t>
  </si>
  <si>
    <t>Vodorovné přemístění suti a vybouraných hmot bez naložení, se složením a hrubým urovnáním Příplatek k ceně za každý další i započatý 1 km přes 1 km</t>
  </si>
  <si>
    <t>https://podminky.urs.cz/item/CS_URS_2022_02/997002519</t>
  </si>
  <si>
    <t>156,375*20</t>
  </si>
  <si>
    <t>57</t>
  </si>
  <si>
    <t>162706111</t>
  </si>
  <si>
    <t>Vodorovné přemístění do 6000 m bez naložení výkopku ze zemin schopných zúrodnění</t>
  </si>
  <si>
    <t>628148604</t>
  </si>
  <si>
    <t>Vodorovné přemístění výkopku bez naložení, avšak se složením zemin schopných zúrodnění, na vzdálenost přes 5000 do 6000 m</t>
  </si>
  <si>
    <t>https://podminky.urs.cz/item/CS_URS_2022_02/162706111</t>
  </si>
  <si>
    <t>107,1</t>
  </si>
  <si>
    <t>997</t>
  </si>
  <si>
    <t>Přesun sutě</t>
  </si>
  <si>
    <t>58</t>
  </si>
  <si>
    <t>997002611</t>
  </si>
  <si>
    <t>Nakládání suti a vybouraných hmot</t>
  </si>
  <si>
    <t>1805961760</t>
  </si>
  <si>
    <t>Nakládání suti a vybouraných hmot na dopravní prostředek pro vodorovné přemístění</t>
  </si>
  <si>
    <t>https://podminky.urs.cz/item/CS_URS_2022_02/997002611</t>
  </si>
  <si>
    <t>96,390+60,345</t>
  </si>
  <si>
    <t>59</t>
  </si>
  <si>
    <t>171201221</t>
  </si>
  <si>
    <t>Poplatek za uložení na skládce (skládkovné) zeminy a kamení kód odpadu 17 05 04</t>
  </si>
  <si>
    <t>-1993118957</t>
  </si>
  <si>
    <t>Poplatek za uložení stavebního odpadu na skládce (skládkovné) zeminy a kamení zatříděného do Katalogu odpadů pod kódem 17 05 04</t>
  </si>
  <si>
    <t>https://podminky.urs.cz/item/CS_URS_2022_02/171201221</t>
  </si>
  <si>
    <t>(107,10*1,8)*0,5</t>
  </si>
  <si>
    <t>60</t>
  </si>
  <si>
    <t>997013631</t>
  </si>
  <si>
    <t>Poplatek za uložení na skládce (skládkovné) stavebního odpadu směsného kód odpadu 17 09 04</t>
  </si>
  <si>
    <t>-374733449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</si>
  <si>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</si>
  <si>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</si>
  <si>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 xml:space="preserve">Poznámka k položce:_x000D_
Odpad z demoličních prací </t>
  </si>
  <si>
    <t>998</t>
  </si>
  <si>
    <t>Přesun hmot</t>
  </si>
  <si>
    <t>61</t>
  </si>
  <si>
    <t>998212111</t>
  </si>
  <si>
    <t>Přesun hmot pro mosty zděné, monolitické betonové nebo ocelové v do 20 m</t>
  </si>
  <si>
    <t>1682414657</t>
  </si>
  <si>
    <t>Přesun hmot pro mosty zděné, betonové monolitické, spřažené ocelobetonové nebo kovové vodorovná dopravní vzdálenost do 100 m výška mostu do 20 m</t>
  </si>
  <si>
    <t>https://podminky.urs.cz/item/CS_URS_2022_02/998212111</t>
  </si>
  <si>
    <t>336</t>
  </si>
  <si>
    <t>PSV</t>
  </si>
  <si>
    <t>Práce a dodávky PSV</t>
  </si>
  <si>
    <t>711</t>
  </si>
  <si>
    <t>Izolace proti vodě, vlhkosti a plynům</t>
  </si>
  <si>
    <t>62</t>
  </si>
  <si>
    <t>212795111</t>
  </si>
  <si>
    <t>Příčné odvodnění mostní opěry z plastových trub DN 160 včetně podkladního betonu, štěrkového obsypu</t>
  </si>
  <si>
    <t>-1795304720</t>
  </si>
  <si>
    <t>Příčné odvodnění za opěrou z plastových trub</t>
  </si>
  <si>
    <t>https://podminky.urs.cz/item/CS_URS_2022_02/212795111</t>
  </si>
  <si>
    <t>63</t>
  </si>
  <si>
    <t>451573111</t>
  </si>
  <si>
    <t>Lože pod potrubí otevřený výkop ze štěrkopísku</t>
  </si>
  <si>
    <t>1902908243</t>
  </si>
  <si>
    <t>Lože pod potrubí, stoky a drobné objekty v otevřeném výkopu z písku a štěrkopísku do 63 mm</t>
  </si>
  <si>
    <t>https://podminky.urs.cz/item/CS_URS_2022_02/451573111</t>
  </si>
  <si>
    <t>64</t>
  </si>
  <si>
    <t>213141112</t>
  </si>
  <si>
    <t>Zřízení vrstvy z geotextilie v rovině nebo ve sklonu do 1:5 š přes 3 do 6 m</t>
  </si>
  <si>
    <t>-1547864401</t>
  </si>
  <si>
    <t>Zřízení vrstvy z geotextilie filtrační, separační, odvodňovací, ochranné, výztužné nebo protierozní v rovině nebo ve sklonu do 1:5, šířky přes 3 do 6 m</t>
  </si>
  <si>
    <t>https://podminky.urs.cz/item/CS_URS_2022_02/213141112</t>
  </si>
  <si>
    <t>2*78*1,15 "Přepočtené koeficientem množství</t>
  </si>
  <si>
    <t>65</t>
  </si>
  <si>
    <t>69311082</t>
  </si>
  <si>
    <t>geotextilie netkaná separační, ochranná, filtrační, drenážní PP 500g/m2</t>
  </si>
  <si>
    <t>1647198307</t>
  </si>
  <si>
    <t>66</t>
  </si>
  <si>
    <t>28329042</t>
  </si>
  <si>
    <t>fólie PE separační či ochranná tl 0,2mm</t>
  </si>
  <si>
    <t>2122925575</t>
  </si>
  <si>
    <t>67</t>
  </si>
  <si>
    <t>711111011</t>
  </si>
  <si>
    <t>Provedení izolace proti zemní vlhkosti vodorovné za studena suspenzí asfaltovou</t>
  </si>
  <si>
    <t>-1868344851</t>
  </si>
  <si>
    <t>Provedení izolace proti zemní vlhkosti natěradly a tmely za studena na ploše vodorovné V nátěrem suspensí asfaltovou</t>
  </si>
  <si>
    <t>https://podminky.urs.cz/item/CS_URS_2022_02/711111011</t>
  </si>
  <si>
    <t>68</t>
  </si>
  <si>
    <t>111631500</t>
  </si>
  <si>
    <t>lak penetrační asfaltový</t>
  </si>
  <si>
    <t>889850536</t>
  </si>
  <si>
    <t>90*0,005</t>
  </si>
  <si>
    <t>69</t>
  </si>
  <si>
    <t>711441559</t>
  </si>
  <si>
    <t>Provedení izolace proti tlakové vodě vodorovné přitavením pásu NAIP</t>
  </si>
  <si>
    <t>-845212612</t>
  </si>
  <si>
    <t>Provedení izolace proti povrchové a podpovrchové tlakové vodě pásy přitavením NAIP na ploše vodorovné V</t>
  </si>
  <si>
    <t>https://podminky.urs.cz/item/CS_URS_2022_02/711441559</t>
  </si>
  <si>
    <t>Poznámka k položce:_x000D_
2 vrstvy</t>
  </si>
  <si>
    <t>78*2</t>
  </si>
  <si>
    <t>70</t>
  </si>
  <si>
    <t>62857020.R</t>
  </si>
  <si>
    <t>pás těžký asfaltový, schválený systém SŽ</t>
  </si>
  <si>
    <t>CS ÚRS 2021 01 R</t>
  </si>
  <si>
    <t>-249418203</t>
  </si>
  <si>
    <t xml:space="preserve">pás těžký asfaltový, schválený systém SŽDC </t>
  </si>
  <si>
    <t>71</t>
  </si>
  <si>
    <t>13756655.R</t>
  </si>
  <si>
    <t>pásnice nerezová 50/5 - (kotvení izolace)</t>
  </si>
  <si>
    <t>-584600287</t>
  </si>
  <si>
    <t>72</t>
  </si>
  <si>
    <t>59030055.R</t>
  </si>
  <si>
    <t>vrut nerezový se šestihrannou hlavou 8x60mm, včetně hmoždinky</t>
  </si>
  <si>
    <t>721042825</t>
  </si>
  <si>
    <t>Poznámka k položce:_x000D_
včetně hmoždinky</t>
  </si>
  <si>
    <t>14*2</t>
  </si>
  <si>
    <t>783</t>
  </si>
  <si>
    <t>Dokončovací práce - nátěry</t>
  </si>
  <si>
    <t>Práce a dodávky M</t>
  </si>
  <si>
    <t>22-M</t>
  </si>
  <si>
    <t>Montáže technologických zařízení pro dopravní stavby</t>
  </si>
  <si>
    <t>77</t>
  </si>
  <si>
    <t>220182002</t>
  </si>
  <si>
    <t>Zatažení ochranné trubky z HDPE 110 mm do chráničky</t>
  </si>
  <si>
    <t>-16352938</t>
  </si>
  <si>
    <t>Zatažení trubek do chráničky 110 mm ochranné z HDPE</t>
  </si>
  <si>
    <t>https://podminky.urs.cz/item/CS_URS_2022_02/220182002</t>
  </si>
  <si>
    <t>73</t>
  </si>
  <si>
    <t>220260721</t>
  </si>
  <si>
    <t>Montáž kabelového žlabu děrovaného nebo neděrovaného [MARS] 62/50 mm</t>
  </si>
  <si>
    <t>1348283512</t>
  </si>
  <si>
    <t>Montáž žlabu kabelového děrovaný nebo neděrovaný včetně montáže kolen, T-kusů na předem připravené upevňovací body, uzavření víka 62/50 mm</t>
  </si>
  <si>
    <t>https://podminky.urs.cz/item/CS_URS_2022_02/220260721</t>
  </si>
  <si>
    <t>74</t>
  </si>
  <si>
    <t>34575138</t>
  </si>
  <si>
    <t>žlab kabelový s víkem PVC (120x100)</t>
  </si>
  <si>
    <t>-1837046060</t>
  </si>
  <si>
    <t>75</t>
  </si>
  <si>
    <t>56245116</t>
  </si>
  <si>
    <t>víko kabelového žlabu ze směsových plastů 130x130mm dl 1,2m</t>
  </si>
  <si>
    <t>-2087118928</t>
  </si>
  <si>
    <t>76</t>
  </si>
  <si>
    <t>220281009</t>
  </si>
  <si>
    <t>Montáž kabelu na rošt do 4,5 kg/m</t>
  </si>
  <si>
    <t>-1457668538</t>
  </si>
  <si>
    <t>Montáž kabelu úložného na připravený kabelový rošt včetně odměření kabelu, položení, urovnání a vyvázání na rošt o váze do 4,5 kg/m</t>
  </si>
  <si>
    <t>https://podminky.urs.cz/item/CS_URS_2022_02/220281009</t>
  </si>
  <si>
    <t>Poznámka k položce:_x000D_
uložení kabelů do chráničky</t>
  </si>
  <si>
    <t>1.2 - SO 01 -  Kolej - Most v km 22,005</t>
  </si>
  <si>
    <t>5 - Komunikace pozemní</t>
  </si>
  <si>
    <t>OST - Ostatní</t>
  </si>
  <si>
    <t>5905055010</t>
  </si>
  <si>
    <t>Odstranění stávajícího kolejového lože odtěžením v koleji</t>
  </si>
  <si>
    <t>Sborník UOŽI 01 2021</t>
  </si>
  <si>
    <t>-474062879</t>
  </si>
  <si>
    <t>25*1,0</t>
  </si>
  <si>
    <t>5905060010</t>
  </si>
  <si>
    <t>Zřízení nového kolejového lože v koleji</t>
  </si>
  <si>
    <t>-1803437628</t>
  </si>
  <si>
    <t>25*1,25</t>
  </si>
  <si>
    <t>5955101000</t>
  </si>
  <si>
    <t>Kamenivo drcené štěrk frakce 31,5/63 třídy BI</t>
  </si>
  <si>
    <t>1897348758</t>
  </si>
  <si>
    <t>31,250*1,8</t>
  </si>
  <si>
    <t>5905065010</t>
  </si>
  <si>
    <t>Samostatná úprava vrstvy kolejového lože pod ložnou plochou pražců v koleji</t>
  </si>
  <si>
    <t>1180405969</t>
  </si>
  <si>
    <t>5905070020</t>
  </si>
  <si>
    <t>Odsunutí koleje od osy přes 0,50 m</t>
  </si>
  <si>
    <t>1126827301</t>
  </si>
  <si>
    <t>5905075020</t>
  </si>
  <si>
    <t>Zasunutí koleje do osy přes 0,50 m</t>
  </si>
  <si>
    <t>808423618</t>
  </si>
  <si>
    <t>5909032020</t>
  </si>
  <si>
    <t>Přesná úprava GPK koleje směrové a výškové uspořádání pražce betonové</t>
  </si>
  <si>
    <t>km</t>
  </si>
  <si>
    <t>1588175599</t>
  </si>
  <si>
    <t>2*0,5</t>
  </si>
  <si>
    <t>5907050020</t>
  </si>
  <si>
    <t>Dělení kolejnic řezáním nebo rozbroušením soustavy S49 nebo T</t>
  </si>
  <si>
    <t>-1219706687</t>
  </si>
  <si>
    <t>5910022030</t>
  </si>
  <si>
    <t>Svařování kolejnic termitem krátký předehřev široká spára, krátký předehřev svar jednotlivý tv. S49</t>
  </si>
  <si>
    <t>svar</t>
  </si>
  <si>
    <t>247595929</t>
  </si>
  <si>
    <t>OST</t>
  </si>
  <si>
    <t>Ostatní</t>
  </si>
  <si>
    <t>9902300200</t>
  </si>
  <si>
    <t>Doprava jednosměrná (např. nakupovaného materiálu) mechanizací o nosnosti přes 3,5 t sypanin (kameniva, písku, suti, dlažebních kostek, atd.) do 20 km</t>
  </si>
  <si>
    <t>512</t>
  </si>
  <si>
    <t>-1677769741</t>
  </si>
  <si>
    <t>50+57</t>
  </si>
  <si>
    <t>9902900100</t>
  </si>
  <si>
    <t>Naložení sypanin, drobného kusového materiálu, suti</t>
  </si>
  <si>
    <t>-938760227</t>
  </si>
  <si>
    <t>Poznámka k položce:_x000D_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</si>
  <si>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"nové KL" 57</t>
  </si>
  <si>
    <t>9902900300</t>
  </si>
  <si>
    <t>Složení sypanin, drobného kusového materiálu, suti</t>
  </si>
  <si>
    <t>-794171000</t>
  </si>
  <si>
    <t>"KL na skládku" 25*2</t>
  </si>
  <si>
    <t>9903100200</t>
  </si>
  <si>
    <t>Přeprava mechanizace na místo prováděných prací o hmotnosti do 12 t do 200 km</t>
  </si>
  <si>
    <t>-615843022</t>
  </si>
  <si>
    <t>Poznámka k položce:_x000D_
MHS</t>
  </si>
  <si>
    <t>9909000110</t>
  </si>
  <si>
    <t>Poplatek za uložení výzisku ze štěrkového lože nekontaminovaného</t>
  </si>
  <si>
    <t>1547713768</t>
  </si>
  <si>
    <t>25*2,0</t>
  </si>
  <si>
    <t>9903200100</t>
  </si>
  <si>
    <t>Přeprava mechanizace na místo prováděných prací o hmotnosti přes 12 t přes 50 do 100 km</t>
  </si>
  <si>
    <t>1685647112</t>
  </si>
  <si>
    <t>1.3 - SO 01- VRN - Most v km 22,005</t>
  </si>
  <si>
    <t xml:space="preserve">    21-M - Elektromontáže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</si>
  <si>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</si>
  <si>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</si>
  <si>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</si>
  <si>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</si>
  <si>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</si>
  <si>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21-M</t>
  </si>
  <si>
    <t>Elektromontáže</t>
  </si>
  <si>
    <t>210051318</t>
  </si>
  <si>
    <t>Měření kabelového vedení</t>
  </si>
  <si>
    <t>-276704754</t>
  </si>
  <si>
    <t>https://podminky.urs.cz/item/CS_URS_2022_02/210051318</t>
  </si>
  <si>
    <t xml:space="preserve">Poznámka k položce:_x000D_
Měření kabelového vedení před a po opravě ČD-Telematika - DKV </t>
  </si>
  <si>
    <t>HZS</t>
  </si>
  <si>
    <t>Hodinové zúčtovací sazby</t>
  </si>
  <si>
    <t>HZS1292</t>
  </si>
  <si>
    <t>Hodinová zúčtovací sazba stavební dělník</t>
  </si>
  <si>
    <t>-1226826422</t>
  </si>
  <si>
    <t>Hodinové zúčtovací sazby profesí HSV zemní a pomocné práce stavební dělník</t>
  </si>
  <si>
    <t>https://podminky.urs.cz/item/CS_URS_2022_02/HZS1292</t>
  </si>
  <si>
    <t>Poznámka k položce:_x000D_
Bezpečnostní hlídka</t>
  </si>
  <si>
    <t>2*8*5</t>
  </si>
  <si>
    <t>VRN</t>
  </si>
  <si>
    <t>Vedlejší rozpočtové náklady</t>
  </si>
  <si>
    <t>VRN1</t>
  </si>
  <si>
    <t>Průzkumné, geodetické a projektové práce</t>
  </si>
  <si>
    <t>012103000</t>
  </si>
  <si>
    <t>Geodetické práce</t>
  </si>
  <si>
    <t>soubor</t>
  </si>
  <si>
    <t>1024</t>
  </si>
  <si>
    <t>324453174</t>
  </si>
  <si>
    <t>https://podminky.urs.cz/item/CS_URS_2022_02/012103000</t>
  </si>
  <si>
    <t>013254000</t>
  </si>
  <si>
    <t>Dokumentace skutečného provedení stavby</t>
  </si>
  <si>
    <t>-1315630791</t>
  </si>
  <si>
    <t>https://podminky.urs.cz/item/CS_URS_2022_02/013254000</t>
  </si>
  <si>
    <t>Poznámka k položce:_x000D_
DSPS mostu km 22,005 - oprava původní PD</t>
  </si>
  <si>
    <t>VRN3</t>
  </si>
  <si>
    <t>Zařízení staveniště</t>
  </si>
  <si>
    <t>030001000</t>
  </si>
  <si>
    <t>214992001</t>
  </si>
  <si>
    <t>https://podminky.urs.cz/item/CS_URS_2022_02/030001000</t>
  </si>
  <si>
    <t>032403000</t>
  </si>
  <si>
    <t>Provizorní komunikace</t>
  </si>
  <si>
    <t>-104800918</t>
  </si>
  <si>
    <t>https://podminky.urs.cz/item/CS_URS_2022_02/032403000</t>
  </si>
  <si>
    <t>039002000</t>
  </si>
  <si>
    <t>Zrušení zařízení staveniště</t>
  </si>
  <si>
    <t>40373278</t>
  </si>
  <si>
    <t>https://podminky.urs.cz/item/CS_URS_2022_02/039002000</t>
  </si>
  <si>
    <t>VRN6</t>
  </si>
  <si>
    <t>Územní vlivy</t>
  </si>
  <si>
    <t>062002000</t>
  </si>
  <si>
    <t>Ztížené dopravní podmínky</t>
  </si>
  <si>
    <t>1171193331</t>
  </si>
  <si>
    <t>https://podminky.urs.cz/item/CS_URS_2022_02/062002000</t>
  </si>
  <si>
    <t>1.4 - SO 01- Materiál objednatele - Neoceňovat</t>
  </si>
  <si>
    <t>5957201010</t>
  </si>
  <si>
    <t>Kolejnice užité tv. S49 - Neoceňovat</t>
  </si>
  <si>
    <t>1094290573</t>
  </si>
  <si>
    <t>Poznámka k položce:_x000D_
2x 10bm vložka - Dodá Správa Tratí   20x120=2400Kč</t>
  </si>
  <si>
    <t>02/2022/02 - SO 02 - Most v km 24,327</t>
  </si>
  <si>
    <t>2.1 - SO 02 - Stavební část -  Most v km 24,327</t>
  </si>
  <si>
    <t xml:space="preserve">      4 - Vodorovné konstrukce</t>
  </si>
  <si>
    <t xml:space="preserve">    767 - Konstrukce zámečnické</t>
  </si>
  <si>
    <t>-1448108373</t>
  </si>
  <si>
    <t>400805597</t>
  </si>
  <si>
    <t>115001104</t>
  </si>
  <si>
    <t>Převedení vody potrubím DN přes 250 do 300</t>
  </si>
  <si>
    <t>-1778490248</t>
  </si>
  <si>
    <t>Převedení vody potrubím průměru DN přes 250 do 300</t>
  </si>
  <si>
    <t>https://podminky.urs.cz/item/CS_URS_2022_02/115001104</t>
  </si>
  <si>
    <t>765466794</t>
  </si>
  <si>
    <t>7,10*2,5*0,3 "odstranění nánosů u vtoku"</t>
  </si>
  <si>
    <t>2132592685</t>
  </si>
  <si>
    <t>Poznámka k položce:_x000D_
uložení výběhových prefabrikátů</t>
  </si>
  <si>
    <t>(4*(3*1,5))*0,3</t>
  </si>
  <si>
    <t>171201201</t>
  </si>
  <si>
    <t>Uložení sypaniny na skládky nebo meziskládky</t>
  </si>
  <si>
    <t>-207662988</t>
  </si>
  <si>
    <t>Uložení sypaniny na skládky nebo meziskládky bez hutnění s upravením uložené sypaniny do předepsaného tvaru</t>
  </si>
  <si>
    <t>https://podminky.urs.cz/item/CS_URS_2022_02/171201201</t>
  </si>
  <si>
    <t>5,325+5,4</t>
  </si>
  <si>
    <t>-629537735</t>
  </si>
  <si>
    <t>10,725*10</t>
  </si>
  <si>
    <t>938902204</t>
  </si>
  <si>
    <t>Čištění příkopů ručně š dna přes 400 mm objem nánosu do 0,15 m3/m</t>
  </si>
  <si>
    <t>-25368358</t>
  </si>
  <si>
    <t>Čištění příkopů komunikací s odstraněním travnatého porostu nebo nánosu s naložením na dopravní prostředek nebo s přemístěním na hromady na vzdálenost do 20 m ručně při šířce dna přes 400 mm a objemu nánosu do 0,15 m3/m</t>
  </si>
  <si>
    <t>https://podminky.urs.cz/item/CS_URS_2022_02/938902204</t>
  </si>
  <si>
    <t>15 "vodoteč pod mostem"</t>
  </si>
  <si>
    <t>-975626916</t>
  </si>
  <si>
    <t>1934502549</t>
  </si>
  <si>
    <t>"opěry dl.900mm 36ks" (2*(4*4,5))*0,9</t>
  </si>
  <si>
    <t>"základy dl.1000mm 12ks" 2*6*1,0</t>
  </si>
  <si>
    <t>291004063</t>
  </si>
  <si>
    <t>(44,4)*0,5</t>
  </si>
  <si>
    <t>58521113</t>
  </si>
  <si>
    <t>-1266217907</t>
  </si>
  <si>
    <t>(2*(3,8*4*0,05))*2,2</t>
  </si>
  <si>
    <t>-65029924</t>
  </si>
  <si>
    <t>"0,8% z poměru cementu" (3340/100)*0,8</t>
  </si>
  <si>
    <t>1401615092</t>
  </si>
  <si>
    <t>prefabrikát - prvek římsové zídky (L)(P)</t>
  </si>
  <si>
    <t>CS ÚRS 2021 01R</t>
  </si>
  <si>
    <t>-923983194</t>
  </si>
  <si>
    <t>451315135</t>
  </si>
  <si>
    <t>Podkladní nebo výplňová vrstva z betonu C 16/20 tl do 200 mm</t>
  </si>
  <si>
    <t>1414224847</t>
  </si>
  <si>
    <t>Podkladní a výplňové vrstvy z betonu prostého tloušťky do 200 mm, z betonu C 16/20</t>
  </si>
  <si>
    <t>https://podminky.urs.cz/item/CS_URS_2022_02/451315135</t>
  </si>
  <si>
    <t>"pod dlažbu"3</t>
  </si>
  <si>
    <t>"podklad výběhových zdí" 4*(3*1,5)</t>
  </si>
  <si>
    <t>327501111</t>
  </si>
  <si>
    <t>Výplň za opěrami a protimrazové klíny z kameniva drceného nebo těženého</t>
  </si>
  <si>
    <t>-1466046436</t>
  </si>
  <si>
    <t>Výplň za opěrami a protimrazové klíny z kameniva drceného nebo těženého se zhutněním</t>
  </si>
  <si>
    <t>https://podminky.urs.cz/item/CS_URS_2022_02/327501111</t>
  </si>
  <si>
    <t>2*(5*4*0,7)</t>
  </si>
  <si>
    <t>985564225</t>
  </si>
  <si>
    <t>Kotvičky pro výztuž stříkaného betonu hl přes 200 do 400 mm z oceli D přes 16 do 20 mm do chemické malty</t>
  </si>
  <si>
    <t>-1097301765</t>
  </si>
  <si>
    <t>Kotvičky pro výztuž stříkaného betonu z betonářské oceli do chemické malty, hloubky kotvení přes 200 do 400 mm, průměru přes 16 do 20 mm</t>
  </si>
  <si>
    <t>https://podminky.urs.cz/item/CS_URS_2022_02/985564225</t>
  </si>
  <si>
    <t>Poznámka k položce:_x000D_
Kotvení konzol zábradlí do římsy</t>
  </si>
  <si>
    <t>4*8</t>
  </si>
  <si>
    <t>54879089</t>
  </si>
  <si>
    <t>kotva chemická do betonu a těžké kotvení</t>
  </si>
  <si>
    <t>1774041901</t>
  </si>
  <si>
    <t>Poznámka k položce:_x000D_
1 ks tmele pro 2 kotvy</t>
  </si>
  <si>
    <t>1613769407</t>
  </si>
  <si>
    <t>525121111</t>
  </si>
  <si>
    <t>Demontáž koleje na pražcích dřevěných soustavy R65 rozdělení c</t>
  </si>
  <si>
    <t>55493975</t>
  </si>
  <si>
    <t>https://podminky.urs.cz/item/CS_URS_2022_02/525121111</t>
  </si>
  <si>
    <t>521171511</t>
  </si>
  <si>
    <t>Montáž kolejnic na mostech s mostnicemi soustavy R65</t>
  </si>
  <si>
    <t>-1358607362</t>
  </si>
  <si>
    <t>https://podminky.urs.cz/item/CS_URS_2022_02/521171511</t>
  </si>
  <si>
    <t>"kolejnice" 2*5</t>
  </si>
  <si>
    <t>23</t>
  </si>
  <si>
    <t>521272215</t>
  </si>
  <si>
    <t>Demontáž mostnic s odsunem hmot mimo objekt mostu</t>
  </si>
  <si>
    <t>-529428953</t>
  </si>
  <si>
    <t>Demontáž mostnic s odsunem hmot mimo objekt mostu se zřízením pomocné montážní lávky</t>
  </si>
  <si>
    <t>https://podminky.urs.cz/item/CS_URS_2022_02/521272215</t>
  </si>
  <si>
    <t>521273121</t>
  </si>
  <si>
    <t>Výroba dřevěných mostnic železničního mostu s převýšením bez klínu</t>
  </si>
  <si>
    <t>1939909113</t>
  </si>
  <si>
    <t>Mostnice na železničních mostech z tvrdého dřeva s plošným uložením výroba s převýšením bez klínu</t>
  </si>
  <si>
    <t>https://podminky.urs.cz/item/CS_URS_2022_02/521273121</t>
  </si>
  <si>
    <t>521273221</t>
  </si>
  <si>
    <t>Montáž dřevěných mostnic železničního mostu s převýšením bez klínu</t>
  </si>
  <si>
    <t>-1052389219</t>
  </si>
  <si>
    <t>Mostnice na železničních mostech z tvrdého dřeva s plošným uložením montáž s převýšením bez klínu</t>
  </si>
  <si>
    <t>https://podminky.urs.cz/item/CS_URS_2022_02/521273221</t>
  </si>
  <si>
    <t>60815370</t>
  </si>
  <si>
    <t>mostnice dřevěná impregnovaná olejem DB 240x260mm dl 2,5m</t>
  </si>
  <si>
    <t>-1470496755</t>
  </si>
  <si>
    <t>8*(0,26*0,26*2,3)</t>
  </si>
  <si>
    <t>31198004</t>
  </si>
  <si>
    <t>šroub mostnicový ČSN 02 1352 20x300mm</t>
  </si>
  <si>
    <t>100 kus</t>
  </si>
  <si>
    <t>-853831079</t>
  </si>
  <si>
    <t>79610053</t>
  </si>
  <si>
    <t>Poznámka k položce:_x000D_
100% zdiva spodní kamenné stavby + betonové plochy</t>
  </si>
  <si>
    <t>"kamenné zdivo" 92</t>
  </si>
  <si>
    <t>"betonové plochy" 28</t>
  </si>
  <si>
    <t>-464071528</t>
  </si>
  <si>
    <t>589387009</t>
  </si>
  <si>
    <t>Poznámka k položce:_x000D_
320 µm odstín DB 703</t>
  </si>
  <si>
    <t>"celková plocha PKO 320" 114,6</t>
  </si>
  <si>
    <t>58154416</t>
  </si>
  <si>
    <t>-1419289790</t>
  </si>
  <si>
    <t>114,6*0,08</t>
  </si>
  <si>
    <t>805674600</t>
  </si>
  <si>
    <t>"OTVORY PRO PRŮHOD ODVODNĚNÍ" 4*0,3</t>
  </si>
  <si>
    <t>938905311</t>
  </si>
  <si>
    <t>Údržba OK mostů - očistění, nátěr, namazání ložisek</t>
  </si>
  <si>
    <t>1330852659</t>
  </si>
  <si>
    <t>Údržba ocelových konstrukcí údržba ložisek očistění, nátěr, namazání</t>
  </si>
  <si>
    <t>https://podminky.urs.cz/item/CS_URS_2022_02/938905311</t>
  </si>
  <si>
    <t>938905312</t>
  </si>
  <si>
    <t>Údržba OK mostů - vysekání obetonávky ložisek a zalití ložiskových desek</t>
  </si>
  <si>
    <t>1482790781</t>
  </si>
  <si>
    <t>Údržba ocelových konstrukcí údržba ložisek vysekání obetonávky a zalití ložiskových desek</t>
  </si>
  <si>
    <t>https://podminky.urs.cz/item/CS_URS_2022_02/938905312</t>
  </si>
  <si>
    <t>967043111</t>
  </si>
  <si>
    <t>Odsekání vrstvy vyrovnávacího betonu na nosné konstrukci mostů tl 150 mm</t>
  </si>
  <si>
    <t>-1040742976</t>
  </si>
  <si>
    <t>Odsekání vrstvy vyrovnávacího betonu na nosné konstrukci mostů tl. do 150 mm</t>
  </si>
  <si>
    <t>https://podminky.urs.cz/item/CS_URS_2022_02/967043111</t>
  </si>
  <si>
    <t>1542696326</t>
  </si>
  <si>
    <t>Poznámka k položce:_x000D_
50% zdiva</t>
  </si>
  <si>
    <t>92/2</t>
  </si>
  <si>
    <t>985232111</t>
  </si>
  <si>
    <t>Hloubkové spárování zdiva aktivovanou maltou spára hl do 80 mm dl do 6 m/m2</t>
  </si>
  <si>
    <t>556647770</t>
  </si>
  <si>
    <t>Hloubkové spárování zdiva hloubky přes 40 do 80 mm aktivovanou maltou délky spáry na 1 m2 upravované plochy do 6 m</t>
  </si>
  <si>
    <t>https://podminky.urs.cz/item/CS_URS_2022_02/985232111</t>
  </si>
  <si>
    <t>985311112</t>
  </si>
  <si>
    <t>Reprofilace stěn cementovou sanační maltou tl přes 10 do 20 mm</t>
  </si>
  <si>
    <t>-243695520</t>
  </si>
  <si>
    <t>Reprofilace betonu sanačními maltami na cementové bázi ručně stěn, tloušťky přes 10 do 20 mm</t>
  </si>
  <si>
    <t>https://podminky.urs.cz/item/CS_URS_2022_02/985311112</t>
  </si>
  <si>
    <t>"betonové části mostu" (6*2*2)+(6*0,5*2)</t>
  </si>
  <si>
    <t>985311116</t>
  </si>
  <si>
    <t>Reprofilace stěn cementovou sanační maltou tl přes 50 do 60 mm</t>
  </si>
  <si>
    <t>955765812</t>
  </si>
  <si>
    <t>Reprofilace betonu sanačními maltami na cementové bázi ručně stěn, tloušťky přes 50 do 60 mm</t>
  </si>
  <si>
    <t>https://podminky.urs.cz/item/CS_URS_2022_02/985311116</t>
  </si>
  <si>
    <t>Poznámka k položce:_x000D_
sanace uložnách bloků</t>
  </si>
  <si>
    <t>(6*0,5*2)</t>
  </si>
  <si>
    <t>985223212</t>
  </si>
  <si>
    <t>Přezdívání kamenného zdiva do aktivované malty přes 3 m3</t>
  </si>
  <si>
    <t>-1776423636</t>
  </si>
  <si>
    <t>Přezdívání zdiva do aktivované malty kamenného, objemu přes 3 m3</t>
  </si>
  <si>
    <t>https://podminky.urs.cz/item/CS_URS_2022_02/985223212</t>
  </si>
  <si>
    <t>17*0,3*0,7</t>
  </si>
  <si>
    <t>58381075</t>
  </si>
  <si>
    <t>haklík hrubý(1t=2,0m2)</t>
  </si>
  <si>
    <t>-165002734</t>
  </si>
  <si>
    <t>Poznámka k položce:_x000D_
20% zdiva zídky</t>
  </si>
  <si>
    <t>3,570*0,2*2,4</t>
  </si>
  <si>
    <t>-1557094673</t>
  </si>
  <si>
    <t>941111211</t>
  </si>
  <si>
    <t>Příplatek k lešení řadovému trubkovému lehkému s podlahami š 0,9 m v 10 m za první a ZKD den použití</t>
  </si>
  <si>
    <t>-62739891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</si>
  <si>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</si>
  <si>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https://podminky.urs.cz/item/CS_URS_2022_02/941111211</t>
  </si>
  <si>
    <t>54,300*20</t>
  </si>
  <si>
    <t>-1629710634</t>
  </si>
  <si>
    <t>946221132</t>
  </si>
  <si>
    <t>Montáž lešení zavěšeného dílcového na potrubních mostech zatížení tř. 3 do 200 kg/m2 v přes 10 do 20 m</t>
  </si>
  <si>
    <t>677747323</t>
  </si>
  <si>
    <t>Montáž zavěšeného dílcového lešení na potrubních mostech nebo na mostní konstrukci s podlahami s provozním zatížením tř. 3 přes 150 do 200 kg/m2, umístěného ve výšce přes 10 do 20 m</t>
  </si>
  <si>
    <t>https://podminky.urs.cz/item/CS_URS_2022_02/946221132</t>
  </si>
  <si>
    <t>946221232</t>
  </si>
  <si>
    <t>Příplatek k lešení zavěšenému dílcovému na mostech 200 kg/m2 v přes 10 do 20 m za první a ZKD den použití</t>
  </si>
  <si>
    <t>-1903636161</t>
  </si>
  <si>
    <t>Montáž zavěšeného dílcového lešení na potrubních mostech nebo na mostní konstrukci Příplatek za první a každý další den použití lešení k ceně -1132</t>
  </si>
  <si>
    <t>https://podminky.urs.cz/item/CS_URS_2022_02/946221232</t>
  </si>
  <si>
    <t>30*20</t>
  </si>
  <si>
    <t>946221832</t>
  </si>
  <si>
    <t>Demontáž lešení zavěšeného dílcového na potrubních mostech zatížení tř. 3 do 200 kg/m2 v přes 10 do 20 m</t>
  </si>
  <si>
    <t>-1866636109</t>
  </si>
  <si>
    <t>Demontáž zavěšeného dílcového lešení na potrubních mostech nebo na mostní konstrukci s podlahami s provozním zatížením tř. 3 přes 150 do 200 kg/m2, umístěného ve výšce přes 10 do 20 m</t>
  </si>
  <si>
    <t>https://podminky.urs.cz/item/CS_URS_2022_02/946221832</t>
  </si>
  <si>
    <t>944611111</t>
  </si>
  <si>
    <t>Montáž ochranné plachty z textilie z umělých vláken</t>
  </si>
  <si>
    <t>-741675273</t>
  </si>
  <si>
    <t>Montáž ochranné plachty zavěšené na konstrukci lešení z textilie z umělých vláken</t>
  </si>
  <si>
    <t>https://podminky.urs.cz/item/CS_URS_2022_02/944611111</t>
  </si>
  <si>
    <t>944611211</t>
  </si>
  <si>
    <t>Příplatek k ochranné plachtě za první a ZKD den použití</t>
  </si>
  <si>
    <t>2051858859</t>
  </si>
  <si>
    <t>Montáž ochranné plachty Příplatek za první a každý další den použití plachty k ceně -1111</t>
  </si>
  <si>
    <t>https://podminky.urs.cz/item/CS_URS_2022_02/944611211</t>
  </si>
  <si>
    <t>944611811</t>
  </si>
  <si>
    <t>Demontáž ochranné plachty z textilie z umělých vláken</t>
  </si>
  <si>
    <t>-1811091434</t>
  </si>
  <si>
    <t>Demontáž ochranné plachty zavěšené na konstrukci lešení z textilie z umělých vláken</t>
  </si>
  <si>
    <t>https://podminky.urs.cz/item/CS_URS_2022_02/944611811</t>
  </si>
  <si>
    <t>966075141</t>
  </si>
  <si>
    <t>Odstranění kovového zábradlí vcelku</t>
  </si>
  <si>
    <t>1079535483</t>
  </si>
  <si>
    <t>Odstranění různých konstrukcí na mostech kovového zábradlí vcelku</t>
  </si>
  <si>
    <t>https://podminky.urs.cz/item/CS_URS_2022_02/966075141</t>
  </si>
  <si>
    <t>Poznámka k položce:_x000D_
zábradlí</t>
  </si>
  <si>
    <t>421941521</t>
  </si>
  <si>
    <t>Demontáž podlahových plechů bez výztuh na mostech</t>
  </si>
  <si>
    <t>-123034909</t>
  </si>
  <si>
    <t>Demontáž podlahových plechů bez výztuh</t>
  </si>
  <si>
    <t>https://podminky.urs.cz/item/CS_URS_2022_02/421941521</t>
  </si>
  <si>
    <t>-1602143368</t>
  </si>
  <si>
    <t>2*12,86</t>
  </si>
  <si>
    <t>2081822315</t>
  </si>
  <si>
    <t>456323668</t>
  </si>
  <si>
    <t xml:space="preserve">(28*1,1)*0,00963 </t>
  </si>
  <si>
    <t>1129586125</t>
  </si>
  <si>
    <t>(6*12,86)*0,00739</t>
  </si>
  <si>
    <t>1113210817</t>
  </si>
  <si>
    <t>(0,2*0,096)*20</t>
  </si>
  <si>
    <t>429172111</t>
  </si>
  <si>
    <t>Výroba ocelových prvků pro opravu mostů šroubovaných nebo svařovaných do 100 kg</t>
  </si>
  <si>
    <t>-1599615337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</si>
  <si>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</si>
  <si>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https://podminky.urs.cz/item/CS_URS_2022_02/429172111</t>
  </si>
  <si>
    <t>Poznámka k položce:_x000D_
výroba chodníkových nosníků, výběhových lávek viz. výkaz výkresu E.1.4.1.03.05</t>
  </si>
  <si>
    <t>429172211</t>
  </si>
  <si>
    <t>Montáž ocelových prvků pro opravu mostů šroubovaných nebo svařovaných do 100 kg</t>
  </si>
  <si>
    <t>55882072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</si>
  <si>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</si>
  <si>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https://podminky.urs.cz/item/CS_URS_2022_02/429172211</t>
  </si>
  <si>
    <t>Poznámka k položce:_x000D_
montáž chodníkových nosníků  včetně výběhových lávek</t>
  </si>
  <si>
    <t>13010910</t>
  </si>
  <si>
    <t>ocel profilová jakost S235JR (11 375) průřez UE 100</t>
  </si>
  <si>
    <t>1433141855</t>
  </si>
  <si>
    <t>Poznámka k položce:_x000D_
viz výpis materiálu výkres  E.1.4.1.03.07</t>
  </si>
  <si>
    <t>"materiál konzol oprav OK" 1,284</t>
  </si>
  <si>
    <t>-1696189652</t>
  </si>
  <si>
    <t>Poznámka k položce:_x000D_
podkladní vrstva pod ložiska a pozednice</t>
  </si>
  <si>
    <t>12*(0,3*0,3)</t>
  </si>
  <si>
    <t>-860342086</t>
  </si>
  <si>
    <t>1,08*3</t>
  </si>
  <si>
    <t>-1899148004</t>
  </si>
  <si>
    <t>997211612</t>
  </si>
  <si>
    <t>Nakládání vybouraných hmot na dopravní prostředky pro vodorovnou dopravu</t>
  </si>
  <si>
    <t>-178622129</t>
  </si>
  <si>
    <t>Nakládání suti nebo vybouraných hmot na dopravní prostředky pro vodorovnou dopravu vybouraných hmot</t>
  </si>
  <si>
    <t>https://podminky.urs.cz/item/CS_URS_2022_02/997211612</t>
  </si>
  <si>
    <t>18+9,168</t>
  </si>
  <si>
    <t>997211521</t>
  </si>
  <si>
    <t>Vodorovná doprava vybouraných hmot po suchu na vzdálenost do 1 km</t>
  </si>
  <si>
    <t>1779743681</t>
  </si>
  <si>
    <t>Vodorovná doprava suti nebo vybouraných hmot vybouraných hmot se složením a hrubým urovnáním nebo s přeložením na jiný dopravní prostředek kromě lodi, na vzdálenost do 1 km</t>
  </si>
  <si>
    <t>https://podminky.urs.cz/item/CS_URS_2022_02/997211521</t>
  </si>
  <si>
    <t>27,168</t>
  </si>
  <si>
    <t>997211529</t>
  </si>
  <si>
    <t>Příplatek ZKD 1 km u vodorovné dopravy vybouraných hmot</t>
  </si>
  <si>
    <t>824608869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</si>
  <si>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</si>
  <si>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https://podminky.urs.cz/item/CS_URS_2022_02/997211529</t>
  </si>
  <si>
    <t>27,168*20 "Přepočtené koeficientem množství</t>
  </si>
  <si>
    <t>997013841</t>
  </si>
  <si>
    <t>Poplatek za uložení na skládce (skládkovné) odpadu po otryskávání bez obsahu nebezpečných látek kód odpadu 12 01 17</t>
  </si>
  <si>
    <t>2139252988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</si>
  <si>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</si>
  <si>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https://podminky.urs.cz/item/CS_URS_2022_02/997013841</t>
  </si>
  <si>
    <t>Poznámka k položce:_x000D_
10% rozptyl a ztrátovost</t>
  </si>
  <si>
    <t>997211621</t>
  </si>
  <si>
    <t>Ekologická likvidace mostnic - drcení a odvoz do 20 km</t>
  </si>
  <si>
    <t>-959360502</t>
  </si>
  <si>
    <t>Ekologická likvidace mostnic s drcením s odvozem drtě do 20 km</t>
  </si>
  <si>
    <t>https://podminky.urs.cz/item/CS_URS_2022_02/997211621</t>
  </si>
  <si>
    <t>997013811</t>
  </si>
  <si>
    <t>Poplatek za uložení na skládce (skládkovné) stavebního odpadu dřevěného kód odpadu 17 02 01</t>
  </si>
  <si>
    <t>-927107495</t>
  </si>
  <si>
    <t>Poplatek za uložení stavebního odpadu na skládce (skládkovné) dřevěného zatříděného do Katalogu odpadů pod kódem 17 02 01</t>
  </si>
  <si>
    <t>https://podminky.urs.cz/item/CS_URS_2022_02/997013811</t>
  </si>
  <si>
    <t>(8*2,4*0,24*0,26)*0,6</t>
  </si>
  <si>
    <t>-1592947068</t>
  </si>
  <si>
    <t>-646143546</t>
  </si>
  <si>
    <t>-1260298444</t>
  </si>
  <si>
    <t>2*(5*4) "Přepočtené koeficientem množství</t>
  </si>
  <si>
    <t>69311085</t>
  </si>
  <si>
    <t>geotextilie netkaná separační, ochranná, filtrační, drenážní PP 800g/m2</t>
  </si>
  <si>
    <t>-1896176677</t>
  </si>
  <si>
    <t>69311087</t>
  </si>
  <si>
    <t>geotextilie netkaná separační, ochranná, filtrační, drenážní PP 1200g/m2</t>
  </si>
  <si>
    <t>821257722</t>
  </si>
  <si>
    <t>7838474</t>
  </si>
  <si>
    <t>711111002</t>
  </si>
  <si>
    <t>Provedení izolace proti zemní vlhkosti vodorovné za studena lakem asfaltovým</t>
  </si>
  <si>
    <t>-1281815030</t>
  </si>
  <si>
    <t>Provedení izolace proti zemní vlhkosti natěradly a tmely za studena na ploše vodorovné V nátěrem lakem asfaltovým</t>
  </si>
  <si>
    <t>https://podminky.urs.cz/item/CS_URS_2022_02/711111002</t>
  </si>
  <si>
    <t>-92594541</t>
  </si>
  <si>
    <t>0,08</t>
  </si>
  <si>
    <t>746786538</t>
  </si>
  <si>
    <t>4*5*2</t>
  </si>
  <si>
    <t>767</t>
  </si>
  <si>
    <t>Konstrukce zámečnické</t>
  </si>
  <si>
    <t>79</t>
  </si>
  <si>
    <t>767591012</t>
  </si>
  <si>
    <t>Montáž podlah nebo podest z kompozitních pochůzných skládaných roštů o hm přes 15 do 30 kg/m2</t>
  </si>
  <si>
    <t>-1469555745</t>
  </si>
  <si>
    <t>Montáž výrobků z kompozitů podlah nebo podest z pochůzných skládaných roštů hmotnosti přes 15 do 30 kg/m2</t>
  </si>
  <si>
    <t>https://podminky.urs.cz/item/CS_URS_2022_02/767591012</t>
  </si>
  <si>
    <t>80</t>
  </si>
  <si>
    <t>63126013</t>
  </si>
  <si>
    <t>rošt kompozitní pochůzný skládaný 25x25/50mm A15</t>
  </si>
  <si>
    <t>-1249723270</t>
  </si>
  <si>
    <t>Poznámka k položce:_x000D_
vč. prořezu</t>
  </si>
  <si>
    <t>26*1,15 'Přepočtené koeficientem množství</t>
  </si>
  <si>
    <t>81</t>
  </si>
  <si>
    <t>767591021</t>
  </si>
  <si>
    <t>Příplatek k montáži podlahového kompozitního roštu za zkrácení a úpravu</t>
  </si>
  <si>
    <t>-1298398791</t>
  </si>
  <si>
    <t>Montáž výrobků z kompozitů podlah nebo podest Příplatek k cenám za zkrácení a úpravu roštu</t>
  </si>
  <si>
    <t>https://podminky.urs.cz/item/CS_URS_2022_02/767591021</t>
  </si>
  <si>
    <t>10*5</t>
  </si>
  <si>
    <t>82</t>
  </si>
  <si>
    <t>421941221</t>
  </si>
  <si>
    <t>Výroba podlahy z plechů bez výztuh opravě mostu</t>
  </si>
  <si>
    <t>669527059</t>
  </si>
  <si>
    <t>Oprava podlah z plechů výroba bez výztuh</t>
  </si>
  <si>
    <t>https://podminky.urs.cz/item/CS_URS_2022_02/421941221</t>
  </si>
  <si>
    <t>83</t>
  </si>
  <si>
    <t>421941321</t>
  </si>
  <si>
    <t>Montáž podlahy z plechů bez výztuh při opravě mostu</t>
  </si>
  <si>
    <t>1487645128</t>
  </si>
  <si>
    <t>Oprava podlah z plechů montáž bez výztuh</t>
  </si>
  <si>
    <t>https://podminky.urs.cz/item/CS_URS_2022_02/421941321</t>
  </si>
  <si>
    <t>Poznámka k položce:_x000D_
náběhy na kompozitní středové podlahy - použit výzist stávajících podlah</t>
  </si>
  <si>
    <t>2*0,85*0,6</t>
  </si>
  <si>
    <t>84</t>
  </si>
  <si>
    <t>805226169</t>
  </si>
  <si>
    <t>85</t>
  </si>
  <si>
    <t>1403271416</t>
  </si>
  <si>
    <t>86</t>
  </si>
  <si>
    <t>-1770400392</t>
  </si>
  <si>
    <t>87</t>
  </si>
  <si>
    <t>-175978491</t>
  </si>
  <si>
    <t>2.2 - SO 02 - Kolej - Most v km 24,327</t>
  </si>
  <si>
    <t>459064356</t>
  </si>
  <si>
    <t>36*0,5</t>
  </si>
  <si>
    <t>-307331066</t>
  </si>
  <si>
    <t>18*1,25</t>
  </si>
  <si>
    <t>-1297523220</t>
  </si>
  <si>
    <t>22,5*1,8</t>
  </si>
  <si>
    <t>-682657617</t>
  </si>
  <si>
    <t>-929557066</t>
  </si>
  <si>
    <t>19-5</t>
  </si>
  <si>
    <t>958019099</t>
  </si>
  <si>
    <t>5906030110</t>
  </si>
  <si>
    <t>Ojedinělá výměna pražce současně s výměnou nebo čištěním KL pražec betonový příčný nevystrojený</t>
  </si>
  <si>
    <t>-1146491998</t>
  </si>
  <si>
    <t>5960101010</t>
  </si>
  <si>
    <t>Pražcové kotvy TDHB pro pražec betonový SB 6</t>
  </si>
  <si>
    <t>-408986089</t>
  </si>
  <si>
    <t>5907050010</t>
  </si>
  <si>
    <t>Dělení kolejnic řezáním nebo rozbroušením soustavy UIC60 nebo R65</t>
  </si>
  <si>
    <t>1597337753</t>
  </si>
  <si>
    <t>5910022020</t>
  </si>
  <si>
    <t>Svařování kolejnic termitem krátký předehřev široká spára, krátký předehřev svar jednotlivý tv. R65</t>
  </si>
  <si>
    <t>84673433</t>
  </si>
  <si>
    <t>545126013R</t>
  </si>
  <si>
    <t>Výměna drobného kolejiva na kolejnicové podpoře</t>
  </si>
  <si>
    <t>Sborník UOŽI 01 2021R</t>
  </si>
  <si>
    <t>2056787704</t>
  </si>
  <si>
    <t>Poznámka k položce:_x000D_
výměna svrškového materiálu 8mostnic + 4 dřevěné pražce</t>
  </si>
  <si>
    <t>(8+4+4)</t>
  </si>
  <si>
    <t>5958158020</t>
  </si>
  <si>
    <t>Podložka pryžová pod patu kolejnice R65 183/151/6</t>
  </si>
  <si>
    <t>1259512221</t>
  </si>
  <si>
    <t>"mostnice" 8*2</t>
  </si>
  <si>
    <t>"bet. pražce"8*2</t>
  </si>
  <si>
    <t>5958140030</t>
  </si>
  <si>
    <t>Podkladnice žebrová tv. R4M</t>
  </si>
  <si>
    <t>-146720328</t>
  </si>
  <si>
    <t>5958134045</t>
  </si>
  <si>
    <t>Součásti upevňovací šroub svěrkový RS 2 (M24x87)</t>
  </si>
  <si>
    <t>796051522</t>
  </si>
  <si>
    <t>"dř. pražce" 4*4</t>
  </si>
  <si>
    <t>"bet. pražce"4*4</t>
  </si>
  <si>
    <t>5958125005</t>
  </si>
  <si>
    <t>Komplety s antikorozní úpravou Skl 24 (svěrka Skl24, šroub RS0, matice M22, podložka Uls6)</t>
  </si>
  <si>
    <t>-1037860609</t>
  </si>
  <si>
    <t>5958131055</t>
  </si>
  <si>
    <t>Součásti upevňovací s antikorozní úpravou vrtule R2 (160)</t>
  </si>
  <si>
    <t>828353114</t>
  </si>
  <si>
    <t>"mostnice" 8*8</t>
  </si>
  <si>
    <t>-485708283</t>
  </si>
  <si>
    <t>-676944794</t>
  </si>
  <si>
    <t>36+40,5</t>
  </si>
  <si>
    <t>838502184</t>
  </si>
  <si>
    <t>"nové KL" 40,5</t>
  </si>
  <si>
    <t>130076836</t>
  </si>
  <si>
    <t>Složení sypanin, drobného kusového materiálu, suti Poznámka: 1. Ceny jsou určeny pro skládání materiálu z vlastních zásob objednatele.</t>
  </si>
  <si>
    <t>"KL na skládku" 18*2,0</t>
  </si>
  <si>
    <t>-1113889198</t>
  </si>
  <si>
    <t>1710047335</t>
  </si>
  <si>
    <t>Poznámka k položce:_x000D_
ASP</t>
  </si>
  <si>
    <t>389820538</t>
  </si>
  <si>
    <t>18*2,0</t>
  </si>
  <si>
    <t>2.3 - SO 02 - VRN - Most v km 24,327</t>
  </si>
  <si>
    <t>VRN1 - Průzkumné, geodetické a projektové práce</t>
  </si>
  <si>
    <t>VRN3 - Zařízení staveniště</t>
  </si>
  <si>
    <t>-2039835473</t>
  </si>
  <si>
    <t>1098415052</t>
  </si>
  <si>
    <t>8*3</t>
  </si>
  <si>
    <t>-29358169</t>
  </si>
  <si>
    <t>Geodetické práce před výstavbou</t>
  </si>
  <si>
    <t>1260149765</t>
  </si>
  <si>
    <t>-116006161</t>
  </si>
  <si>
    <t>Poznámka k položce:_x000D_
DSPS mostu km 24,327</t>
  </si>
  <si>
    <t>-238774088</t>
  </si>
  <si>
    <t>475391343</t>
  </si>
  <si>
    <t>1693375891</t>
  </si>
  <si>
    <t>2.4 -  SO 02 - Materiál objednatele - Neoceňovat</t>
  </si>
  <si>
    <t>5956213005</t>
  </si>
  <si>
    <t>Pražec betonový příčný nevystrojený  užitý SB6 - Neoceňovat</t>
  </si>
  <si>
    <t>1603207008</t>
  </si>
  <si>
    <t>Pražec betonový příčný nevystrojený  užitý SB6  - Neoceňovat</t>
  </si>
  <si>
    <t>Poznámka k položce:_x000D_
Dodá ST  4x160 = 640Kč</t>
  </si>
  <si>
    <t>5957201005</t>
  </si>
  <si>
    <t>Kolejnice užité tv. R65  - Neoceňovat</t>
  </si>
  <si>
    <t>-786201670</t>
  </si>
  <si>
    <t>Poznámka k položce:_x000D_
2*19bm Dodá Správa Tratí 120kč x 38 =4560kč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</si>
</sst>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0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51203111" TargetMode="External"/><Relationship Id="rId18" Type="http://schemas.openxmlformats.org/officeDocument/2006/relationships/hyperlink" Target="https://podminky.urs.cz/item/CS_URS_2022_02/977131119" TargetMode="External"/><Relationship Id="rId26" Type="http://schemas.openxmlformats.org/officeDocument/2006/relationships/hyperlink" Target="https://podminky.urs.cz/item/CS_URS_2022_02/977141114" TargetMode="External"/><Relationship Id="rId39" Type="http://schemas.openxmlformats.org/officeDocument/2006/relationships/hyperlink" Target="https://podminky.urs.cz/item/CS_URS_2022_02/911121211" TargetMode="External"/><Relationship Id="rId21" Type="http://schemas.openxmlformats.org/officeDocument/2006/relationships/hyperlink" Target="https://podminky.urs.cz/item/CS_URS_2022_02/317321118" TargetMode="External"/><Relationship Id="rId34" Type="http://schemas.openxmlformats.org/officeDocument/2006/relationships/hyperlink" Target="https://podminky.urs.cz/item/CS_URS_2022_02/392901112" TargetMode="External"/><Relationship Id="rId42" Type="http://schemas.openxmlformats.org/officeDocument/2006/relationships/hyperlink" Target="https://podminky.urs.cz/item/CS_URS_2022_02/451476112" TargetMode="External"/><Relationship Id="rId47" Type="http://schemas.openxmlformats.org/officeDocument/2006/relationships/hyperlink" Target="https://podminky.urs.cz/item/CS_URS_2022_02/946231121" TargetMode="External"/><Relationship Id="rId50" Type="http://schemas.openxmlformats.org/officeDocument/2006/relationships/hyperlink" Target="https://podminky.urs.cz/item/CS_URS_2022_02/162706111" TargetMode="External"/><Relationship Id="rId55" Type="http://schemas.openxmlformats.org/officeDocument/2006/relationships/hyperlink" Target="https://podminky.urs.cz/item/CS_URS_2022_02/212795111" TargetMode="External"/><Relationship Id="rId63" Type="http://schemas.openxmlformats.org/officeDocument/2006/relationships/drawing" Target="../drawings/drawing2.xml"/><Relationship Id="rId7" Type="http://schemas.openxmlformats.org/officeDocument/2006/relationships/hyperlink" Target="https://podminky.urs.cz/item/CS_URS_2022_02/129911123" TargetMode="External"/><Relationship Id="rId2" Type="http://schemas.openxmlformats.org/officeDocument/2006/relationships/hyperlink" Target="https://podminky.urs.cz/item/CS_URS_2022_02/111209111" TargetMode="External"/><Relationship Id="rId16" Type="http://schemas.openxmlformats.org/officeDocument/2006/relationships/hyperlink" Target="https://podminky.urs.cz/item/CS_URS_2022_02/132251101" TargetMode="External"/><Relationship Id="rId20" Type="http://schemas.openxmlformats.org/officeDocument/2006/relationships/hyperlink" Target="https://podminky.urs.cz/item/CS_URS_2022_02/317121118" TargetMode="External"/><Relationship Id="rId29" Type="http://schemas.openxmlformats.org/officeDocument/2006/relationships/hyperlink" Target="https://podminky.urs.cz/item/CS_URS_2022_02/458501111" TargetMode="External"/><Relationship Id="rId41" Type="http://schemas.openxmlformats.org/officeDocument/2006/relationships/hyperlink" Target="https://podminky.urs.cz/item/CS_URS_2022_02/451476111" TargetMode="External"/><Relationship Id="rId54" Type="http://schemas.openxmlformats.org/officeDocument/2006/relationships/hyperlink" Target="https://podminky.urs.cz/item/CS_URS_2022_02/998212111" TargetMode="External"/><Relationship Id="rId62" Type="http://schemas.openxmlformats.org/officeDocument/2006/relationships/hyperlink" Target="https://podminky.urs.cz/item/CS_URS_2022_02/220281009" TargetMode="External"/><Relationship Id="rId1" Type="http://schemas.openxmlformats.org/officeDocument/2006/relationships/hyperlink" Target="https://podminky.urs.cz/item/CS_URS_2022_02/111211101" TargetMode="External"/><Relationship Id="rId6" Type="http://schemas.openxmlformats.org/officeDocument/2006/relationships/hyperlink" Target="https://podminky.urs.cz/item/CS_URS_2022_02/129951123" TargetMode="External"/><Relationship Id="rId11" Type="http://schemas.openxmlformats.org/officeDocument/2006/relationships/hyperlink" Target="https://podminky.urs.cz/item/CS_URS_2022_02/181411121" TargetMode="External"/><Relationship Id="rId24" Type="http://schemas.openxmlformats.org/officeDocument/2006/relationships/hyperlink" Target="https://podminky.urs.cz/item/CS_URS_2022_02/317361116" TargetMode="External"/><Relationship Id="rId32" Type="http://schemas.openxmlformats.org/officeDocument/2006/relationships/hyperlink" Target="https://podminky.urs.cz/item/CS_URS_2022_02/564861111" TargetMode="External"/><Relationship Id="rId37" Type="http://schemas.openxmlformats.org/officeDocument/2006/relationships/hyperlink" Target="https://podminky.urs.cz/item/CS_URS_2022_02/628613221" TargetMode="External"/><Relationship Id="rId40" Type="http://schemas.openxmlformats.org/officeDocument/2006/relationships/hyperlink" Target="https://podminky.urs.cz/item/CS_URS_2022_02/911121311" TargetMode="External"/><Relationship Id="rId45" Type="http://schemas.openxmlformats.org/officeDocument/2006/relationships/hyperlink" Target="https://podminky.urs.cz/item/CS_URS_2022_02/783826675" TargetMode="External"/><Relationship Id="rId53" Type="http://schemas.openxmlformats.org/officeDocument/2006/relationships/hyperlink" Target="https://podminky.urs.cz/item/CS_URS_2022_02/997013631" TargetMode="External"/><Relationship Id="rId58" Type="http://schemas.openxmlformats.org/officeDocument/2006/relationships/hyperlink" Target="https://podminky.urs.cz/item/CS_URS_2022_02/711111011" TargetMode="External"/><Relationship Id="rId5" Type="http://schemas.openxmlformats.org/officeDocument/2006/relationships/hyperlink" Target="https://podminky.urs.cz/item/CS_URS_2022_02/129911113" TargetMode="External"/><Relationship Id="rId15" Type="http://schemas.openxmlformats.org/officeDocument/2006/relationships/hyperlink" Target="https://podminky.urs.cz/item/CS_URS_2022_02/119001421" TargetMode="External"/><Relationship Id="rId23" Type="http://schemas.openxmlformats.org/officeDocument/2006/relationships/hyperlink" Target="https://podminky.urs.cz/item/CS_URS_2022_02/317353221" TargetMode="External"/><Relationship Id="rId28" Type="http://schemas.openxmlformats.org/officeDocument/2006/relationships/hyperlink" Target="https://podminky.urs.cz/item/CS_URS_2022_02/451315124" TargetMode="External"/><Relationship Id="rId36" Type="http://schemas.openxmlformats.org/officeDocument/2006/relationships/hyperlink" Target="https://podminky.urs.cz/item/CS_URS_2022_02/941111811" TargetMode="External"/><Relationship Id="rId49" Type="http://schemas.openxmlformats.org/officeDocument/2006/relationships/hyperlink" Target="https://podminky.urs.cz/item/CS_URS_2022_02/997002519" TargetMode="External"/><Relationship Id="rId57" Type="http://schemas.openxmlformats.org/officeDocument/2006/relationships/hyperlink" Target="https://podminky.urs.cz/item/CS_URS_2022_02/213141112" TargetMode="External"/><Relationship Id="rId61" Type="http://schemas.openxmlformats.org/officeDocument/2006/relationships/hyperlink" Target="https://podminky.urs.cz/item/CS_URS_2022_02/220260721" TargetMode="External"/><Relationship Id="rId10" Type="http://schemas.openxmlformats.org/officeDocument/2006/relationships/hyperlink" Target="https://podminky.urs.cz/item/CS_URS_2022_02/181351003" TargetMode="External"/><Relationship Id="rId19" Type="http://schemas.openxmlformats.org/officeDocument/2006/relationships/hyperlink" Target="https://podminky.urs.cz/item/CS_URS_2022_02/281604111" TargetMode="External"/><Relationship Id="rId31" Type="http://schemas.openxmlformats.org/officeDocument/2006/relationships/hyperlink" Target="https://podminky.urs.cz/item/CS_URS_2022_02/457451133" TargetMode="External"/><Relationship Id="rId44" Type="http://schemas.openxmlformats.org/officeDocument/2006/relationships/hyperlink" Target="https://podminky.urs.cz/item/CS_URS_2022_02/985232112" TargetMode="External"/><Relationship Id="rId52" Type="http://schemas.openxmlformats.org/officeDocument/2006/relationships/hyperlink" Target="https://podminky.urs.cz/item/CS_URS_2022_02/171201221" TargetMode="External"/><Relationship Id="rId60" Type="http://schemas.openxmlformats.org/officeDocument/2006/relationships/hyperlink" Target="https://podminky.urs.cz/item/CS_URS_2022_02/220182002" TargetMode="External"/><Relationship Id="rId4" Type="http://schemas.openxmlformats.org/officeDocument/2006/relationships/hyperlink" Target="https://podminky.urs.cz/item/CS_URS_2022_02/129951113" TargetMode="External"/><Relationship Id="rId9" Type="http://schemas.openxmlformats.org/officeDocument/2006/relationships/hyperlink" Target="https://podminky.urs.cz/item/CS_URS_2022_02/181102302" TargetMode="External"/><Relationship Id="rId14" Type="http://schemas.openxmlformats.org/officeDocument/2006/relationships/hyperlink" Target="https://podminky.urs.cz/item/CS_URS_2022_02/433351131" TargetMode="External"/><Relationship Id="rId22" Type="http://schemas.openxmlformats.org/officeDocument/2006/relationships/hyperlink" Target="https://podminky.urs.cz/item/CS_URS_2022_02/317353121" TargetMode="External"/><Relationship Id="rId27" Type="http://schemas.openxmlformats.org/officeDocument/2006/relationships/hyperlink" Target="https://podminky.urs.cz/item/CS_URS_2022_02/153851132" TargetMode="External"/><Relationship Id="rId30" Type="http://schemas.openxmlformats.org/officeDocument/2006/relationships/hyperlink" Target="https://podminky.urs.cz/item/CS_URS_2022_02/465513156" TargetMode="External"/><Relationship Id="rId35" Type="http://schemas.openxmlformats.org/officeDocument/2006/relationships/hyperlink" Target="https://podminky.urs.cz/item/CS_URS_2022_02/941111111" TargetMode="External"/><Relationship Id="rId43" Type="http://schemas.openxmlformats.org/officeDocument/2006/relationships/hyperlink" Target="https://podminky.urs.cz/item/CS_URS_2022_02/985142211" TargetMode="External"/><Relationship Id="rId48" Type="http://schemas.openxmlformats.org/officeDocument/2006/relationships/hyperlink" Target="https://podminky.urs.cz/item/CS_URS_2022_02/997002511" TargetMode="External"/><Relationship Id="rId56" Type="http://schemas.openxmlformats.org/officeDocument/2006/relationships/hyperlink" Target="https://podminky.urs.cz/item/CS_URS_2022_02/451573111" TargetMode="External"/><Relationship Id="rId8" Type="http://schemas.openxmlformats.org/officeDocument/2006/relationships/hyperlink" Target="https://podminky.urs.cz/item/CS_URS_2022_02/122252501" TargetMode="External"/><Relationship Id="rId51" Type="http://schemas.openxmlformats.org/officeDocument/2006/relationships/hyperlink" Target="https://podminky.urs.cz/item/CS_URS_2022_02/997002611" TargetMode="External"/><Relationship Id="rId3" Type="http://schemas.openxmlformats.org/officeDocument/2006/relationships/hyperlink" Target="https://podminky.urs.cz/item/CS_URS_2022_02/112151312" TargetMode="External"/><Relationship Id="rId12" Type="http://schemas.openxmlformats.org/officeDocument/2006/relationships/hyperlink" Target="https://podminky.urs.cz/item/CS_URS_2022_02/151203101" TargetMode="External"/><Relationship Id="rId17" Type="http://schemas.openxmlformats.org/officeDocument/2006/relationships/hyperlink" Target="https://podminky.urs.cz/item/CS_URS_2022_02/273362021" TargetMode="External"/><Relationship Id="rId25" Type="http://schemas.openxmlformats.org/officeDocument/2006/relationships/hyperlink" Target="https://podminky.urs.cz/item/CS_URS_2022_02/395367212" TargetMode="External"/><Relationship Id="rId33" Type="http://schemas.openxmlformats.org/officeDocument/2006/relationships/hyperlink" Target="https://podminky.urs.cz/item/CS_URS_2022_02/392571112" TargetMode="External"/><Relationship Id="rId38" Type="http://schemas.openxmlformats.org/officeDocument/2006/relationships/hyperlink" Target="https://podminky.urs.cz/item/CS_URS_2022_02/977151127" TargetMode="External"/><Relationship Id="rId46" Type="http://schemas.openxmlformats.org/officeDocument/2006/relationships/hyperlink" Target="https://podminky.urs.cz/item/CS_URS_2022_02/946231111" TargetMode="External"/><Relationship Id="rId59" Type="http://schemas.openxmlformats.org/officeDocument/2006/relationships/hyperlink" Target="https://podminky.urs.cz/item/CS_URS_2022_02/71144155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062002000" TargetMode="External"/><Relationship Id="rId3" Type="http://schemas.openxmlformats.org/officeDocument/2006/relationships/hyperlink" Target="https://podminky.urs.cz/item/CS_URS_2022_02/012103000" TargetMode="External"/><Relationship Id="rId7" Type="http://schemas.openxmlformats.org/officeDocument/2006/relationships/hyperlink" Target="https://podminky.urs.cz/item/CS_URS_2022_02/039002000" TargetMode="External"/><Relationship Id="rId2" Type="http://schemas.openxmlformats.org/officeDocument/2006/relationships/hyperlink" Target="https://podminky.urs.cz/item/CS_URS_2022_02/HZS1292" TargetMode="External"/><Relationship Id="rId1" Type="http://schemas.openxmlformats.org/officeDocument/2006/relationships/hyperlink" Target="https://podminky.urs.cz/item/CS_URS_2022_02/210051318" TargetMode="External"/><Relationship Id="rId6" Type="http://schemas.openxmlformats.org/officeDocument/2006/relationships/hyperlink" Target="https://podminky.urs.cz/item/CS_URS_2022_02/032403000" TargetMode="External"/><Relationship Id="rId5" Type="http://schemas.openxmlformats.org/officeDocument/2006/relationships/hyperlink" Target="https://podminky.urs.cz/item/CS_URS_2022_02/030001000" TargetMode="External"/><Relationship Id="rId4" Type="http://schemas.openxmlformats.org/officeDocument/2006/relationships/hyperlink" Target="https://podminky.urs.cz/item/CS_URS_2022_02/013254000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451315135" TargetMode="External"/><Relationship Id="rId18" Type="http://schemas.openxmlformats.org/officeDocument/2006/relationships/hyperlink" Target="https://podminky.urs.cz/item/CS_URS_2022_02/521171511" TargetMode="External"/><Relationship Id="rId26" Type="http://schemas.openxmlformats.org/officeDocument/2006/relationships/hyperlink" Target="https://podminky.urs.cz/item/CS_URS_2022_02/938905311" TargetMode="External"/><Relationship Id="rId39" Type="http://schemas.openxmlformats.org/officeDocument/2006/relationships/hyperlink" Target="https://podminky.urs.cz/item/CS_URS_2022_02/946221832" TargetMode="External"/><Relationship Id="rId21" Type="http://schemas.openxmlformats.org/officeDocument/2006/relationships/hyperlink" Target="https://podminky.urs.cz/item/CS_URS_2022_02/521273221" TargetMode="External"/><Relationship Id="rId34" Type="http://schemas.openxmlformats.org/officeDocument/2006/relationships/hyperlink" Target="https://podminky.urs.cz/item/CS_URS_2022_02/941111111" TargetMode="External"/><Relationship Id="rId42" Type="http://schemas.openxmlformats.org/officeDocument/2006/relationships/hyperlink" Target="https://podminky.urs.cz/item/CS_URS_2022_02/944611811" TargetMode="External"/><Relationship Id="rId47" Type="http://schemas.openxmlformats.org/officeDocument/2006/relationships/hyperlink" Target="https://podminky.urs.cz/item/CS_URS_2022_02/429172111" TargetMode="External"/><Relationship Id="rId50" Type="http://schemas.openxmlformats.org/officeDocument/2006/relationships/hyperlink" Target="https://podminky.urs.cz/item/CS_URS_2022_02/451476112" TargetMode="External"/><Relationship Id="rId55" Type="http://schemas.openxmlformats.org/officeDocument/2006/relationships/hyperlink" Target="https://podminky.urs.cz/item/CS_URS_2022_02/997013841" TargetMode="External"/><Relationship Id="rId63" Type="http://schemas.openxmlformats.org/officeDocument/2006/relationships/hyperlink" Target="https://podminky.urs.cz/item/CS_URS_2022_02/711441559" TargetMode="External"/><Relationship Id="rId68" Type="http://schemas.openxmlformats.org/officeDocument/2006/relationships/hyperlink" Target="https://podminky.urs.cz/item/CS_URS_2022_02/220260721" TargetMode="External"/><Relationship Id="rId7" Type="http://schemas.openxmlformats.org/officeDocument/2006/relationships/hyperlink" Target="https://podminky.urs.cz/item/CS_URS_2022_02/181351003" TargetMode="External"/><Relationship Id="rId2" Type="http://schemas.openxmlformats.org/officeDocument/2006/relationships/hyperlink" Target="https://podminky.urs.cz/item/CS_URS_2022_02/111209111" TargetMode="External"/><Relationship Id="rId16" Type="http://schemas.openxmlformats.org/officeDocument/2006/relationships/hyperlink" Target="https://podminky.urs.cz/item/CS_URS_2022_02/465513156" TargetMode="External"/><Relationship Id="rId29" Type="http://schemas.openxmlformats.org/officeDocument/2006/relationships/hyperlink" Target="https://podminky.urs.cz/item/CS_URS_2022_02/985142211" TargetMode="External"/><Relationship Id="rId1" Type="http://schemas.openxmlformats.org/officeDocument/2006/relationships/hyperlink" Target="https://podminky.urs.cz/item/CS_URS_2022_02/111211101" TargetMode="External"/><Relationship Id="rId6" Type="http://schemas.openxmlformats.org/officeDocument/2006/relationships/hyperlink" Target="https://podminky.urs.cz/item/CS_URS_2022_02/171201201" TargetMode="External"/><Relationship Id="rId11" Type="http://schemas.openxmlformats.org/officeDocument/2006/relationships/hyperlink" Target="https://podminky.urs.cz/item/CS_URS_2022_02/281604111" TargetMode="External"/><Relationship Id="rId24" Type="http://schemas.openxmlformats.org/officeDocument/2006/relationships/hyperlink" Target="https://podminky.urs.cz/item/CS_URS_2022_02/628613221" TargetMode="External"/><Relationship Id="rId32" Type="http://schemas.openxmlformats.org/officeDocument/2006/relationships/hyperlink" Target="https://podminky.urs.cz/item/CS_URS_2022_02/985311116" TargetMode="External"/><Relationship Id="rId37" Type="http://schemas.openxmlformats.org/officeDocument/2006/relationships/hyperlink" Target="https://podminky.urs.cz/item/CS_URS_2022_02/946221132" TargetMode="External"/><Relationship Id="rId40" Type="http://schemas.openxmlformats.org/officeDocument/2006/relationships/hyperlink" Target="https://podminky.urs.cz/item/CS_URS_2022_02/944611111" TargetMode="External"/><Relationship Id="rId45" Type="http://schemas.openxmlformats.org/officeDocument/2006/relationships/hyperlink" Target="https://podminky.urs.cz/item/CS_URS_2022_02/911121211" TargetMode="External"/><Relationship Id="rId53" Type="http://schemas.openxmlformats.org/officeDocument/2006/relationships/hyperlink" Target="https://podminky.urs.cz/item/CS_URS_2022_02/997211521" TargetMode="External"/><Relationship Id="rId58" Type="http://schemas.openxmlformats.org/officeDocument/2006/relationships/hyperlink" Target="https://podminky.urs.cz/item/CS_URS_2022_02/998212111" TargetMode="External"/><Relationship Id="rId66" Type="http://schemas.openxmlformats.org/officeDocument/2006/relationships/hyperlink" Target="https://podminky.urs.cz/item/CS_URS_2022_02/421941221" TargetMode="External"/><Relationship Id="rId5" Type="http://schemas.openxmlformats.org/officeDocument/2006/relationships/hyperlink" Target="https://podminky.urs.cz/item/CS_URS_2022_02/132251101" TargetMode="External"/><Relationship Id="rId15" Type="http://schemas.openxmlformats.org/officeDocument/2006/relationships/hyperlink" Target="https://podminky.urs.cz/item/CS_URS_2022_02/985564225" TargetMode="External"/><Relationship Id="rId23" Type="http://schemas.openxmlformats.org/officeDocument/2006/relationships/hyperlink" Target="https://podminky.urs.cz/item/CS_URS_2022_02/392901112" TargetMode="External"/><Relationship Id="rId28" Type="http://schemas.openxmlformats.org/officeDocument/2006/relationships/hyperlink" Target="https://podminky.urs.cz/item/CS_URS_2022_02/967043111" TargetMode="External"/><Relationship Id="rId36" Type="http://schemas.openxmlformats.org/officeDocument/2006/relationships/hyperlink" Target="https://podminky.urs.cz/item/CS_URS_2022_02/941111811" TargetMode="External"/><Relationship Id="rId49" Type="http://schemas.openxmlformats.org/officeDocument/2006/relationships/hyperlink" Target="https://podminky.urs.cz/item/CS_URS_2022_02/451476111" TargetMode="External"/><Relationship Id="rId57" Type="http://schemas.openxmlformats.org/officeDocument/2006/relationships/hyperlink" Target="https://podminky.urs.cz/item/CS_URS_2022_02/997013811" TargetMode="External"/><Relationship Id="rId61" Type="http://schemas.openxmlformats.org/officeDocument/2006/relationships/hyperlink" Target="https://podminky.urs.cz/item/CS_URS_2022_02/451573111" TargetMode="External"/><Relationship Id="rId10" Type="http://schemas.openxmlformats.org/officeDocument/2006/relationships/hyperlink" Target="https://podminky.urs.cz/item/CS_URS_2022_02/977131119" TargetMode="External"/><Relationship Id="rId19" Type="http://schemas.openxmlformats.org/officeDocument/2006/relationships/hyperlink" Target="https://podminky.urs.cz/item/CS_URS_2022_02/521272215" TargetMode="External"/><Relationship Id="rId31" Type="http://schemas.openxmlformats.org/officeDocument/2006/relationships/hyperlink" Target="https://podminky.urs.cz/item/CS_URS_2022_02/985311112" TargetMode="External"/><Relationship Id="rId44" Type="http://schemas.openxmlformats.org/officeDocument/2006/relationships/hyperlink" Target="https://podminky.urs.cz/item/CS_URS_2022_02/421941521" TargetMode="External"/><Relationship Id="rId52" Type="http://schemas.openxmlformats.org/officeDocument/2006/relationships/hyperlink" Target="https://podminky.urs.cz/item/CS_URS_2022_02/997211612" TargetMode="External"/><Relationship Id="rId60" Type="http://schemas.openxmlformats.org/officeDocument/2006/relationships/hyperlink" Target="https://podminky.urs.cz/item/CS_URS_2022_02/213141112" TargetMode="External"/><Relationship Id="rId65" Type="http://schemas.openxmlformats.org/officeDocument/2006/relationships/hyperlink" Target="https://podminky.urs.cz/item/CS_URS_2022_02/767591021" TargetMode="External"/><Relationship Id="rId4" Type="http://schemas.openxmlformats.org/officeDocument/2006/relationships/hyperlink" Target="https://podminky.urs.cz/item/CS_URS_2022_02/122252501" TargetMode="External"/><Relationship Id="rId9" Type="http://schemas.openxmlformats.org/officeDocument/2006/relationships/hyperlink" Target="https://podminky.urs.cz/item/CS_URS_2022_02/433351131" TargetMode="External"/><Relationship Id="rId14" Type="http://schemas.openxmlformats.org/officeDocument/2006/relationships/hyperlink" Target="https://podminky.urs.cz/item/CS_URS_2022_02/327501111" TargetMode="External"/><Relationship Id="rId22" Type="http://schemas.openxmlformats.org/officeDocument/2006/relationships/hyperlink" Target="https://podminky.urs.cz/item/CS_URS_2022_02/392571112" TargetMode="External"/><Relationship Id="rId27" Type="http://schemas.openxmlformats.org/officeDocument/2006/relationships/hyperlink" Target="https://podminky.urs.cz/item/CS_URS_2022_02/938905312" TargetMode="External"/><Relationship Id="rId30" Type="http://schemas.openxmlformats.org/officeDocument/2006/relationships/hyperlink" Target="https://podminky.urs.cz/item/CS_URS_2022_02/985232111" TargetMode="External"/><Relationship Id="rId35" Type="http://schemas.openxmlformats.org/officeDocument/2006/relationships/hyperlink" Target="https://podminky.urs.cz/item/CS_URS_2022_02/941111211" TargetMode="External"/><Relationship Id="rId43" Type="http://schemas.openxmlformats.org/officeDocument/2006/relationships/hyperlink" Target="https://podminky.urs.cz/item/CS_URS_2022_02/966075141" TargetMode="External"/><Relationship Id="rId48" Type="http://schemas.openxmlformats.org/officeDocument/2006/relationships/hyperlink" Target="https://podminky.urs.cz/item/CS_URS_2022_02/429172211" TargetMode="External"/><Relationship Id="rId56" Type="http://schemas.openxmlformats.org/officeDocument/2006/relationships/hyperlink" Target="https://podminky.urs.cz/item/CS_URS_2022_02/997211621" TargetMode="External"/><Relationship Id="rId64" Type="http://schemas.openxmlformats.org/officeDocument/2006/relationships/hyperlink" Target="https://podminky.urs.cz/item/CS_URS_2022_02/767591012" TargetMode="External"/><Relationship Id="rId69" Type="http://schemas.openxmlformats.org/officeDocument/2006/relationships/hyperlink" Target="https://podminky.urs.cz/item/CS_URS_2022_02/220281009" TargetMode="External"/><Relationship Id="rId8" Type="http://schemas.openxmlformats.org/officeDocument/2006/relationships/hyperlink" Target="https://podminky.urs.cz/item/CS_URS_2022_02/938902204" TargetMode="External"/><Relationship Id="rId51" Type="http://schemas.openxmlformats.org/officeDocument/2006/relationships/hyperlink" Target="https://podminky.urs.cz/item/CS_URS_2022_02/783826675" TargetMode="External"/><Relationship Id="rId3" Type="http://schemas.openxmlformats.org/officeDocument/2006/relationships/hyperlink" Target="https://podminky.urs.cz/item/CS_URS_2022_02/115001104" TargetMode="External"/><Relationship Id="rId12" Type="http://schemas.openxmlformats.org/officeDocument/2006/relationships/hyperlink" Target="https://podminky.urs.cz/item/CS_URS_2022_02/317121118" TargetMode="External"/><Relationship Id="rId17" Type="http://schemas.openxmlformats.org/officeDocument/2006/relationships/hyperlink" Target="https://podminky.urs.cz/item/CS_URS_2022_02/525121111" TargetMode="External"/><Relationship Id="rId25" Type="http://schemas.openxmlformats.org/officeDocument/2006/relationships/hyperlink" Target="https://podminky.urs.cz/item/CS_URS_2022_02/977151127" TargetMode="External"/><Relationship Id="rId33" Type="http://schemas.openxmlformats.org/officeDocument/2006/relationships/hyperlink" Target="https://podminky.urs.cz/item/CS_URS_2022_02/985223212" TargetMode="External"/><Relationship Id="rId38" Type="http://schemas.openxmlformats.org/officeDocument/2006/relationships/hyperlink" Target="https://podminky.urs.cz/item/CS_URS_2022_02/946221232" TargetMode="External"/><Relationship Id="rId46" Type="http://schemas.openxmlformats.org/officeDocument/2006/relationships/hyperlink" Target="https://podminky.urs.cz/item/CS_URS_2022_02/911121311" TargetMode="External"/><Relationship Id="rId59" Type="http://schemas.openxmlformats.org/officeDocument/2006/relationships/hyperlink" Target="https://podminky.urs.cz/item/CS_URS_2022_02/212795111" TargetMode="External"/><Relationship Id="rId67" Type="http://schemas.openxmlformats.org/officeDocument/2006/relationships/hyperlink" Target="https://podminky.urs.cz/item/CS_URS_2022_02/421941321" TargetMode="External"/><Relationship Id="rId20" Type="http://schemas.openxmlformats.org/officeDocument/2006/relationships/hyperlink" Target="https://podminky.urs.cz/item/CS_URS_2022_02/521273121" TargetMode="External"/><Relationship Id="rId41" Type="http://schemas.openxmlformats.org/officeDocument/2006/relationships/hyperlink" Target="https://podminky.urs.cz/item/CS_URS_2022_02/944611211" TargetMode="External"/><Relationship Id="rId54" Type="http://schemas.openxmlformats.org/officeDocument/2006/relationships/hyperlink" Target="https://podminky.urs.cz/item/CS_URS_2022_02/997211529" TargetMode="External"/><Relationship Id="rId62" Type="http://schemas.openxmlformats.org/officeDocument/2006/relationships/hyperlink" Target="https://podminky.urs.cz/item/CS_URS_2022_02/711111002" TargetMode="External"/><Relationship Id="rId70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039002000" TargetMode="External"/><Relationship Id="rId3" Type="http://schemas.openxmlformats.org/officeDocument/2006/relationships/hyperlink" Target="https://podminky.urs.cz/item/CS_URS_2022_02/062002000" TargetMode="External"/><Relationship Id="rId7" Type="http://schemas.openxmlformats.org/officeDocument/2006/relationships/hyperlink" Target="https://podminky.urs.cz/item/CS_URS_2022_02/032403000" TargetMode="External"/><Relationship Id="rId2" Type="http://schemas.openxmlformats.org/officeDocument/2006/relationships/hyperlink" Target="https://podminky.urs.cz/item/CS_URS_2022_02/HZS1292" TargetMode="External"/><Relationship Id="rId1" Type="http://schemas.openxmlformats.org/officeDocument/2006/relationships/hyperlink" Target="https://podminky.urs.cz/item/CS_URS_2022_02/210051318" TargetMode="External"/><Relationship Id="rId6" Type="http://schemas.openxmlformats.org/officeDocument/2006/relationships/hyperlink" Target="https://podminky.urs.cz/item/CS_URS_2022_02/030001000" TargetMode="External"/><Relationship Id="rId5" Type="http://schemas.openxmlformats.org/officeDocument/2006/relationships/hyperlink" Target="https://podminky.urs.cz/item/CS_URS_2022_02/013254000" TargetMode="External"/><Relationship Id="rId4" Type="http://schemas.openxmlformats.org/officeDocument/2006/relationships/hyperlink" Target="https://podminky.urs.cz/item/CS_URS_2022_02/012103000" TargetMode="External"/><Relationship Id="rId9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P5" s="21"/>
      <c r="AQ5" s="21"/>
      <c r="AR5" s="19"/>
      <c r="BE5" s="24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21"/>
      <c r="AQ6" s="21"/>
      <c r="AR6" s="19"/>
      <c r="BE6" s="247"/>
      <c r="BS6" s="16" t="s">
        <v>18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21</v>
      </c>
      <c r="AL7" s="21"/>
      <c r="AM7" s="21"/>
      <c r="AN7" s="26" t="s">
        <v>22</v>
      </c>
      <c r="AO7" s="21"/>
      <c r="AP7" s="21"/>
      <c r="AQ7" s="21"/>
      <c r="AR7" s="19"/>
      <c r="BE7" s="247"/>
      <c r="BS7" s="16" t="s">
        <v>23</v>
      </c>
    </row>
    <row r="8" spans="1:74" s="1" customFormat="1" ht="12" customHeight="1">
      <c r="B8" s="20"/>
      <c r="C8" s="21"/>
      <c r="D8" s="28" t="s">
        <v>24</v>
      </c>
      <c r="E8" s="21"/>
      <c r="F8" s="21"/>
      <c r="G8" s="21"/>
      <c r="H8" s="21"/>
      <c r="I8" s="21"/>
      <c r="J8" s="21"/>
      <c r="K8" s="26" t="s">
        <v>25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26</v>
      </c>
      <c r="AL8" s="21"/>
      <c r="AM8" s="21"/>
      <c r="AN8" s="29" t="s">
        <v>27</v>
      </c>
      <c r="AO8" s="21"/>
      <c r="AP8" s="21"/>
      <c r="AQ8" s="21"/>
      <c r="AR8" s="19"/>
      <c r="BE8" s="247"/>
      <c r="BS8" s="16" t="s">
        <v>28</v>
      </c>
    </row>
    <row r="9" spans="1:74" s="1" customFormat="1" ht="29.2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29</v>
      </c>
      <c r="AL9" s="21"/>
      <c r="AM9" s="21"/>
      <c r="AN9" s="30" t="s">
        <v>30</v>
      </c>
      <c r="AO9" s="21"/>
      <c r="AP9" s="21"/>
      <c r="AQ9" s="21"/>
      <c r="AR9" s="19"/>
      <c r="BE9" s="247"/>
      <c r="BS9" s="16" t="s">
        <v>31</v>
      </c>
    </row>
    <row r="10" spans="1:74" s="1" customFormat="1" ht="12" customHeight="1">
      <c r="B10" s="20"/>
      <c r="C10" s="21"/>
      <c r="D10" s="28" t="s">
        <v>32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33</v>
      </c>
      <c r="AL10" s="21"/>
      <c r="AM10" s="21"/>
      <c r="AN10" s="26" t="s">
        <v>34</v>
      </c>
      <c r="AO10" s="21"/>
      <c r="AP10" s="21"/>
      <c r="AQ10" s="21"/>
      <c r="AR10" s="19"/>
      <c r="BE10" s="247"/>
      <c r="BS10" s="16" t="s">
        <v>18</v>
      </c>
    </row>
    <row r="11" spans="1:74" s="1" customFormat="1" ht="18.399999999999999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35</v>
      </c>
      <c r="AL11" s="21"/>
      <c r="AM11" s="21"/>
      <c r="AN11" s="26" t="s">
        <v>34</v>
      </c>
      <c r="AO11" s="21"/>
      <c r="AP11" s="21"/>
      <c r="AQ11" s="21"/>
      <c r="AR11" s="19"/>
      <c r="BE11" s="247"/>
      <c r="BS11" s="16" t="s">
        <v>18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7"/>
      <c r="BS12" s="16" t="s">
        <v>18</v>
      </c>
    </row>
    <row r="13" spans="1:74" s="1" customFormat="1" ht="12" customHeight="1">
      <c r="B13" s="20"/>
      <c r="C13" s="21"/>
      <c r="D13" s="28" t="s">
        <v>36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33</v>
      </c>
      <c r="AL13" s="21"/>
      <c r="AM13" s="21"/>
      <c r="AN13" s="31" t="s">
        <v>37</v>
      </c>
      <c r="AO13" s="21"/>
      <c r="AP13" s="21"/>
      <c r="AQ13" s="21"/>
      <c r="AR13" s="19"/>
      <c r="BE13" s="247"/>
      <c r="BS13" s="16" t="s">
        <v>18</v>
      </c>
    </row>
    <row r="14" spans="1:74">
      <c r="B14" s="20"/>
      <c r="C14" s="21"/>
      <c r="D14" s="21"/>
      <c r="E14" s="252" t="s">
        <v>37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8" t="s">
        <v>35</v>
      </c>
      <c r="AL14" s="21"/>
      <c r="AM14" s="21"/>
      <c r="AN14" s="31" t="s">
        <v>37</v>
      </c>
      <c r="AO14" s="21"/>
      <c r="AP14" s="21"/>
      <c r="AQ14" s="21"/>
      <c r="AR14" s="19"/>
      <c r="BE14" s="247"/>
      <c r="BS14" s="16" t="s">
        <v>18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7"/>
      <c r="BS15" s="16" t="s">
        <v>4</v>
      </c>
    </row>
    <row r="16" spans="1:74" s="1" customFormat="1" ht="12" customHeight="1">
      <c r="B16" s="20"/>
      <c r="C16" s="21"/>
      <c r="D16" s="28" t="s">
        <v>38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33</v>
      </c>
      <c r="AL16" s="21"/>
      <c r="AM16" s="21"/>
      <c r="AN16" s="26" t="s">
        <v>34</v>
      </c>
      <c r="AO16" s="21"/>
      <c r="AP16" s="21"/>
      <c r="AQ16" s="21"/>
      <c r="AR16" s="19"/>
      <c r="BE16" s="24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35</v>
      </c>
      <c r="AL17" s="21"/>
      <c r="AM17" s="21"/>
      <c r="AN17" s="26" t="s">
        <v>34</v>
      </c>
      <c r="AO17" s="21"/>
      <c r="AP17" s="21"/>
      <c r="AQ17" s="21"/>
      <c r="AR17" s="19"/>
      <c r="BE17" s="247"/>
      <c r="BS17" s="16" t="s">
        <v>39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7"/>
      <c r="BS18" s="16" t="s">
        <v>6</v>
      </c>
    </row>
    <row r="19" spans="1:71" s="1" customFormat="1" ht="12" customHeight="1">
      <c r="B19" s="20"/>
      <c r="C19" s="21"/>
      <c r="D19" s="28" t="s">
        <v>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33</v>
      </c>
      <c r="AL19" s="21"/>
      <c r="AM19" s="21"/>
      <c r="AN19" s="26" t="s">
        <v>34</v>
      </c>
      <c r="AO19" s="21"/>
      <c r="AP19" s="21"/>
      <c r="AQ19" s="21"/>
      <c r="AR19" s="19"/>
      <c r="BE19" s="24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35</v>
      </c>
      <c r="AL20" s="21"/>
      <c r="AM20" s="21"/>
      <c r="AN20" s="26" t="s">
        <v>34</v>
      </c>
      <c r="AO20" s="21"/>
      <c r="AP20" s="21"/>
      <c r="AQ20" s="21"/>
      <c r="AR20" s="19"/>
      <c r="BE20" s="247"/>
      <c r="BS20" s="16" t="s">
        <v>39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7"/>
    </row>
    <row r="22" spans="1:71" s="1" customFormat="1" ht="12" customHeight="1">
      <c r="B22" s="20"/>
      <c r="C22" s="21"/>
      <c r="D22" s="28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7"/>
    </row>
    <row r="23" spans="1:71" s="1" customFormat="1" ht="47.25" customHeight="1">
      <c r="B23" s="20"/>
      <c r="C23" s="21"/>
      <c r="D23" s="21"/>
      <c r="E23" s="254" t="s">
        <v>42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1"/>
      <c r="AP23" s="21"/>
      <c r="AQ23" s="21"/>
      <c r="AR23" s="19"/>
      <c r="BE23" s="24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7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47"/>
    </row>
    <row r="26" spans="1:71" s="2" customFormat="1" ht="25.9" customHeight="1">
      <c r="A26" s="34"/>
      <c r="B26" s="35"/>
      <c r="C26" s="36"/>
      <c r="D26" s="37" t="s">
        <v>43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5">
        <f>ROUND(AG54,2)</f>
        <v>0</v>
      </c>
      <c r="AL26" s="256"/>
      <c r="AM26" s="256"/>
      <c r="AN26" s="256"/>
      <c r="AO26" s="256"/>
      <c r="AP26" s="36"/>
      <c r="AQ26" s="36"/>
      <c r="AR26" s="39"/>
      <c r="BE26" s="24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7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7" t="s">
        <v>44</v>
      </c>
      <c r="M28" s="257"/>
      <c r="N28" s="257"/>
      <c r="O28" s="257"/>
      <c r="P28" s="257"/>
      <c r="Q28" s="36"/>
      <c r="R28" s="36"/>
      <c r="S28" s="36"/>
      <c r="T28" s="36"/>
      <c r="U28" s="36"/>
      <c r="V28" s="36"/>
      <c r="W28" s="257" t="s">
        <v>45</v>
      </c>
      <c r="X28" s="257"/>
      <c r="Y28" s="257"/>
      <c r="Z28" s="257"/>
      <c r="AA28" s="257"/>
      <c r="AB28" s="257"/>
      <c r="AC28" s="257"/>
      <c r="AD28" s="257"/>
      <c r="AE28" s="257"/>
      <c r="AF28" s="36"/>
      <c r="AG28" s="36"/>
      <c r="AH28" s="36"/>
      <c r="AI28" s="36"/>
      <c r="AJ28" s="36"/>
      <c r="AK28" s="257" t="s">
        <v>46</v>
      </c>
      <c r="AL28" s="257"/>
      <c r="AM28" s="257"/>
      <c r="AN28" s="257"/>
      <c r="AO28" s="257"/>
      <c r="AP28" s="36"/>
      <c r="AQ28" s="36"/>
      <c r="AR28" s="39"/>
      <c r="BE28" s="247"/>
    </row>
    <row r="29" spans="1:71" s="3" customFormat="1" ht="14.45" customHeight="1">
      <c r="B29" s="40"/>
      <c r="C29" s="41"/>
      <c r="D29" s="28" t="s">
        <v>47</v>
      </c>
      <c r="E29" s="41"/>
      <c r="F29" s="28" t="s">
        <v>48</v>
      </c>
      <c r="G29" s="41"/>
      <c r="H29" s="41"/>
      <c r="I29" s="41"/>
      <c r="J29" s="41"/>
      <c r="K29" s="41"/>
      <c r="L29" s="260">
        <v>0.21</v>
      </c>
      <c r="M29" s="259"/>
      <c r="N29" s="259"/>
      <c r="O29" s="259"/>
      <c r="P29" s="259"/>
      <c r="Q29" s="41"/>
      <c r="R29" s="41"/>
      <c r="S29" s="41"/>
      <c r="T29" s="41"/>
      <c r="U29" s="41"/>
      <c r="V29" s="41"/>
      <c r="W29" s="258">
        <f>ROUND(AZ54,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1"/>
      <c r="AG29" s="41"/>
      <c r="AH29" s="41"/>
      <c r="AI29" s="41"/>
      <c r="AJ29" s="41"/>
      <c r="AK29" s="258">
        <f>ROUND(AV54, 2)</f>
        <v>0</v>
      </c>
      <c r="AL29" s="259"/>
      <c r="AM29" s="259"/>
      <c r="AN29" s="259"/>
      <c r="AO29" s="259"/>
      <c r="AP29" s="41"/>
      <c r="AQ29" s="41"/>
      <c r="AR29" s="42"/>
      <c r="BE29" s="248"/>
    </row>
    <row r="30" spans="1:71" s="3" customFormat="1" ht="14.45" customHeight="1">
      <c r="B30" s="40"/>
      <c r="C30" s="41"/>
      <c r="D30" s="41"/>
      <c r="E30" s="41"/>
      <c r="F30" s="28" t="s">
        <v>49</v>
      </c>
      <c r="G30" s="41"/>
      <c r="H30" s="41"/>
      <c r="I30" s="41"/>
      <c r="J30" s="41"/>
      <c r="K30" s="41"/>
      <c r="L30" s="260">
        <v>0.15</v>
      </c>
      <c r="M30" s="259"/>
      <c r="N30" s="259"/>
      <c r="O30" s="259"/>
      <c r="P30" s="259"/>
      <c r="Q30" s="41"/>
      <c r="R30" s="41"/>
      <c r="S30" s="41"/>
      <c r="T30" s="41"/>
      <c r="U30" s="41"/>
      <c r="V30" s="41"/>
      <c r="W30" s="258">
        <f>ROUND(BA54,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1"/>
      <c r="AG30" s="41"/>
      <c r="AH30" s="41"/>
      <c r="AI30" s="41"/>
      <c r="AJ30" s="41"/>
      <c r="AK30" s="258">
        <f>ROUND(AW54, 2)</f>
        <v>0</v>
      </c>
      <c r="AL30" s="259"/>
      <c r="AM30" s="259"/>
      <c r="AN30" s="259"/>
      <c r="AO30" s="259"/>
      <c r="AP30" s="41"/>
      <c r="AQ30" s="41"/>
      <c r="AR30" s="42"/>
      <c r="BE30" s="248"/>
    </row>
    <row r="31" spans="1:71" s="3" customFormat="1" ht="14.45" hidden="1" customHeight="1">
      <c r="B31" s="40"/>
      <c r="C31" s="41"/>
      <c r="D31" s="41"/>
      <c r="E31" s="41"/>
      <c r="F31" s="28" t="s">
        <v>50</v>
      </c>
      <c r="G31" s="41"/>
      <c r="H31" s="41"/>
      <c r="I31" s="41"/>
      <c r="J31" s="41"/>
      <c r="K31" s="41"/>
      <c r="L31" s="260">
        <v>0.21</v>
      </c>
      <c r="M31" s="259"/>
      <c r="N31" s="259"/>
      <c r="O31" s="259"/>
      <c r="P31" s="259"/>
      <c r="Q31" s="41"/>
      <c r="R31" s="41"/>
      <c r="S31" s="41"/>
      <c r="T31" s="41"/>
      <c r="U31" s="41"/>
      <c r="V31" s="41"/>
      <c r="W31" s="258">
        <f>ROUND(BB54,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1"/>
      <c r="AG31" s="41"/>
      <c r="AH31" s="41"/>
      <c r="AI31" s="41"/>
      <c r="AJ31" s="41"/>
      <c r="AK31" s="258">
        <v>0</v>
      </c>
      <c r="AL31" s="259"/>
      <c r="AM31" s="259"/>
      <c r="AN31" s="259"/>
      <c r="AO31" s="259"/>
      <c r="AP31" s="41"/>
      <c r="AQ31" s="41"/>
      <c r="AR31" s="42"/>
      <c r="BE31" s="248"/>
    </row>
    <row r="32" spans="1:71" s="3" customFormat="1" ht="14.45" hidden="1" customHeight="1">
      <c r="B32" s="40"/>
      <c r="C32" s="41"/>
      <c r="D32" s="41"/>
      <c r="E32" s="41"/>
      <c r="F32" s="28" t="s">
        <v>51</v>
      </c>
      <c r="G32" s="41"/>
      <c r="H32" s="41"/>
      <c r="I32" s="41"/>
      <c r="J32" s="41"/>
      <c r="K32" s="41"/>
      <c r="L32" s="260">
        <v>0.15</v>
      </c>
      <c r="M32" s="259"/>
      <c r="N32" s="259"/>
      <c r="O32" s="259"/>
      <c r="P32" s="259"/>
      <c r="Q32" s="41"/>
      <c r="R32" s="41"/>
      <c r="S32" s="41"/>
      <c r="T32" s="41"/>
      <c r="U32" s="41"/>
      <c r="V32" s="41"/>
      <c r="W32" s="258">
        <f>ROUND(BC54,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1"/>
      <c r="AG32" s="41"/>
      <c r="AH32" s="41"/>
      <c r="AI32" s="41"/>
      <c r="AJ32" s="41"/>
      <c r="AK32" s="258">
        <v>0</v>
      </c>
      <c r="AL32" s="259"/>
      <c r="AM32" s="259"/>
      <c r="AN32" s="259"/>
      <c r="AO32" s="259"/>
      <c r="AP32" s="41"/>
      <c r="AQ32" s="41"/>
      <c r="AR32" s="42"/>
      <c r="BE32" s="248"/>
    </row>
    <row r="33" spans="1:57" s="3" customFormat="1" ht="14.45" hidden="1" customHeight="1">
      <c r="B33" s="40"/>
      <c r="C33" s="41"/>
      <c r="D33" s="41"/>
      <c r="E33" s="41"/>
      <c r="F33" s="28" t="s">
        <v>52</v>
      </c>
      <c r="G33" s="41"/>
      <c r="H33" s="41"/>
      <c r="I33" s="41"/>
      <c r="J33" s="41"/>
      <c r="K33" s="41"/>
      <c r="L33" s="260">
        <v>0</v>
      </c>
      <c r="M33" s="259"/>
      <c r="N33" s="259"/>
      <c r="O33" s="259"/>
      <c r="P33" s="259"/>
      <c r="Q33" s="41"/>
      <c r="R33" s="41"/>
      <c r="S33" s="41"/>
      <c r="T33" s="41"/>
      <c r="U33" s="41"/>
      <c r="V33" s="41"/>
      <c r="W33" s="258">
        <f>ROUND(BD54,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1"/>
      <c r="AG33" s="41"/>
      <c r="AH33" s="41"/>
      <c r="AI33" s="41"/>
      <c r="AJ33" s="41"/>
      <c r="AK33" s="258">
        <v>0</v>
      </c>
      <c r="AL33" s="259"/>
      <c r="AM33" s="259"/>
      <c r="AN33" s="259"/>
      <c r="AO33" s="25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54</v>
      </c>
      <c r="U35" s="45"/>
      <c r="V35" s="45"/>
      <c r="W35" s="45"/>
      <c r="X35" s="264" t="s">
        <v>55</v>
      </c>
      <c r="Y35" s="262"/>
      <c r="Z35" s="262"/>
      <c r="AA35" s="262"/>
      <c r="AB35" s="262"/>
      <c r="AC35" s="45"/>
      <c r="AD35" s="45"/>
      <c r="AE35" s="45"/>
      <c r="AF35" s="45"/>
      <c r="AG35" s="45"/>
      <c r="AH35" s="45"/>
      <c r="AI35" s="45"/>
      <c r="AJ35" s="45"/>
      <c r="AK35" s="261">
        <f>SUM(AK26:AK33)</f>
        <v>0</v>
      </c>
      <c r="AL35" s="262"/>
      <c r="AM35" s="262"/>
      <c r="AN35" s="262"/>
      <c r="AO35" s="26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2" t="s">
        <v>56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8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02/2022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43" t="str">
        <f>K6</f>
        <v>Oprava mostů v úseku Polička - Borová u Poličky</v>
      </c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8" t="s">
        <v>24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26</v>
      </c>
      <c r="AJ47" s="36"/>
      <c r="AK47" s="36"/>
      <c r="AL47" s="36"/>
      <c r="AM47" s="273" t="str">
        <f>IF(AN8= "","",AN8)</f>
        <v>7. 7. 2022</v>
      </c>
      <c r="AN47" s="273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8" t="s">
        <v>32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38</v>
      </c>
      <c r="AJ49" s="36"/>
      <c r="AK49" s="36"/>
      <c r="AL49" s="36"/>
      <c r="AM49" s="271" t="str">
        <f>IF(E17="","",E17)</f>
        <v xml:space="preserve"> </v>
      </c>
      <c r="AN49" s="272"/>
      <c r="AO49" s="272"/>
      <c r="AP49" s="272"/>
      <c r="AQ49" s="36"/>
      <c r="AR49" s="39"/>
      <c r="AS49" s="275" t="s">
        <v>57</v>
      </c>
      <c r="AT49" s="27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8" t="s">
        <v>36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40</v>
      </c>
      <c r="AJ50" s="36"/>
      <c r="AK50" s="36"/>
      <c r="AL50" s="36"/>
      <c r="AM50" s="271" t="str">
        <f>IF(E20="","",E20)</f>
        <v xml:space="preserve"> </v>
      </c>
      <c r="AN50" s="272"/>
      <c r="AO50" s="272"/>
      <c r="AP50" s="272"/>
      <c r="AQ50" s="36"/>
      <c r="AR50" s="39"/>
      <c r="AS50" s="277"/>
      <c r="AT50" s="27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79"/>
      <c r="AT51" s="28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38" t="s">
        <v>58</v>
      </c>
      <c r="D52" s="239"/>
      <c r="E52" s="239"/>
      <c r="F52" s="239"/>
      <c r="G52" s="239"/>
      <c r="H52" s="66"/>
      <c r="I52" s="242" t="s">
        <v>59</v>
      </c>
      <c r="J52" s="239"/>
      <c r="K52" s="239"/>
      <c r="L52" s="239"/>
      <c r="M52" s="239"/>
      <c r="N52" s="239"/>
      <c r="O52" s="239"/>
      <c r="P52" s="239"/>
      <c r="Q52" s="239"/>
      <c r="R52" s="239"/>
      <c r="S52" s="239"/>
      <c r="T52" s="239"/>
      <c r="U52" s="239"/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68" t="s">
        <v>60</v>
      </c>
      <c r="AH52" s="239"/>
      <c r="AI52" s="239"/>
      <c r="AJ52" s="239"/>
      <c r="AK52" s="239"/>
      <c r="AL52" s="239"/>
      <c r="AM52" s="239"/>
      <c r="AN52" s="242" t="s">
        <v>61</v>
      </c>
      <c r="AO52" s="239"/>
      <c r="AP52" s="239"/>
      <c r="AQ52" s="67" t="s">
        <v>62</v>
      </c>
      <c r="AR52" s="39"/>
      <c r="AS52" s="68" t="s">
        <v>63</v>
      </c>
      <c r="AT52" s="69" t="s">
        <v>64</v>
      </c>
      <c r="AU52" s="69" t="s">
        <v>65</v>
      </c>
      <c r="AV52" s="69" t="s">
        <v>66</v>
      </c>
      <c r="AW52" s="69" t="s">
        <v>67</v>
      </c>
      <c r="AX52" s="69" t="s">
        <v>68</v>
      </c>
      <c r="AY52" s="69" t="s">
        <v>69</v>
      </c>
      <c r="AZ52" s="69" t="s">
        <v>70</v>
      </c>
      <c r="BA52" s="69" t="s">
        <v>71</v>
      </c>
      <c r="BB52" s="69" t="s">
        <v>72</v>
      </c>
      <c r="BC52" s="69" t="s">
        <v>73</v>
      </c>
      <c r="BD52" s="70" t="s">
        <v>74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75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45">
        <f>ROUND(AG55+AG60,2)</f>
        <v>0</v>
      </c>
      <c r="AH54" s="245"/>
      <c r="AI54" s="245"/>
      <c r="AJ54" s="245"/>
      <c r="AK54" s="245"/>
      <c r="AL54" s="245"/>
      <c r="AM54" s="245"/>
      <c r="AN54" s="281">
        <f t="shared" ref="AN54:AN64" si="0">SUM(AG54,AT54)</f>
        <v>0</v>
      </c>
      <c r="AO54" s="281"/>
      <c r="AP54" s="281"/>
      <c r="AQ54" s="78" t="s">
        <v>34</v>
      </c>
      <c r="AR54" s="79"/>
      <c r="AS54" s="80">
        <f>ROUND(AS55+AS60,2)</f>
        <v>0</v>
      </c>
      <c r="AT54" s="81">
        <f t="shared" ref="AT54:AT64" si="1">ROUND(SUM(AV54:AW54),2)</f>
        <v>0</v>
      </c>
      <c r="AU54" s="82">
        <f>ROUND(AU55+AU60,5)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ROUND(AZ55+AZ60,2)</f>
        <v>0</v>
      </c>
      <c r="BA54" s="81">
        <f>ROUND(BA55+BA60,2)</f>
        <v>0</v>
      </c>
      <c r="BB54" s="81">
        <f>ROUND(BB55+BB60,2)</f>
        <v>0</v>
      </c>
      <c r="BC54" s="81">
        <f>ROUND(BC55+BC60,2)</f>
        <v>0</v>
      </c>
      <c r="BD54" s="83">
        <f>ROUND(BD55+BD60,2)</f>
        <v>0</v>
      </c>
      <c r="BS54" s="84" t="s">
        <v>76</v>
      </c>
      <c r="BT54" s="84" t="s">
        <v>77</v>
      </c>
      <c r="BU54" s="85" t="s">
        <v>78</v>
      </c>
      <c r="BV54" s="84" t="s">
        <v>79</v>
      </c>
      <c r="BW54" s="84" t="s">
        <v>5</v>
      </c>
      <c r="BX54" s="84" t="s">
        <v>80</v>
      </c>
      <c r="CL54" s="84" t="s">
        <v>20</v>
      </c>
    </row>
    <row r="55" spans="1:91" s="7" customFormat="1" ht="24.75" customHeight="1">
      <c r="B55" s="86"/>
      <c r="C55" s="87"/>
      <c r="D55" s="240" t="s">
        <v>81</v>
      </c>
      <c r="E55" s="240"/>
      <c r="F55" s="240"/>
      <c r="G55" s="240"/>
      <c r="H55" s="240"/>
      <c r="I55" s="88"/>
      <c r="J55" s="240" t="s">
        <v>82</v>
      </c>
      <c r="K55" s="240"/>
      <c r="L55" s="240"/>
      <c r="M55" s="240"/>
      <c r="N55" s="240"/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0"/>
      <c r="Z55" s="240"/>
      <c r="AA55" s="240"/>
      <c r="AB55" s="240"/>
      <c r="AC55" s="240"/>
      <c r="AD55" s="240"/>
      <c r="AE55" s="240"/>
      <c r="AF55" s="240"/>
      <c r="AG55" s="269">
        <f>ROUND(SUM(AG56:AG59),2)</f>
        <v>0</v>
      </c>
      <c r="AH55" s="270"/>
      <c r="AI55" s="270"/>
      <c r="AJ55" s="270"/>
      <c r="AK55" s="270"/>
      <c r="AL55" s="270"/>
      <c r="AM55" s="270"/>
      <c r="AN55" s="274">
        <f t="shared" si="0"/>
        <v>0</v>
      </c>
      <c r="AO55" s="270"/>
      <c r="AP55" s="270"/>
      <c r="AQ55" s="89" t="s">
        <v>83</v>
      </c>
      <c r="AR55" s="90"/>
      <c r="AS55" s="91">
        <f>ROUND(SUM(AS56:AS59),2)</f>
        <v>0</v>
      </c>
      <c r="AT55" s="92">
        <f t="shared" si="1"/>
        <v>0</v>
      </c>
      <c r="AU55" s="93">
        <f>ROUND(SUM(AU56:AU59),5)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ROUND(SUM(AZ56:AZ59),2)</f>
        <v>0</v>
      </c>
      <c r="BA55" s="92">
        <f>ROUND(SUM(BA56:BA59),2)</f>
        <v>0</v>
      </c>
      <c r="BB55" s="92">
        <f>ROUND(SUM(BB56:BB59),2)</f>
        <v>0</v>
      </c>
      <c r="BC55" s="92">
        <f>ROUND(SUM(BC56:BC59),2)</f>
        <v>0</v>
      </c>
      <c r="BD55" s="94">
        <f>ROUND(SUM(BD56:BD59),2)</f>
        <v>0</v>
      </c>
      <c r="BS55" s="95" t="s">
        <v>76</v>
      </c>
      <c r="BT55" s="95" t="s">
        <v>23</v>
      </c>
      <c r="BU55" s="95" t="s">
        <v>78</v>
      </c>
      <c r="BV55" s="95" t="s">
        <v>79</v>
      </c>
      <c r="BW55" s="95" t="s">
        <v>84</v>
      </c>
      <c r="BX55" s="95" t="s">
        <v>5</v>
      </c>
      <c r="CL55" s="95" t="s">
        <v>20</v>
      </c>
      <c r="CM55" s="95" t="s">
        <v>22</v>
      </c>
    </row>
    <row r="56" spans="1:91" s="4" customFormat="1" ht="23.25" customHeight="1">
      <c r="A56" s="96" t="s">
        <v>85</v>
      </c>
      <c r="B56" s="51"/>
      <c r="C56" s="97"/>
      <c r="D56" s="97"/>
      <c r="E56" s="241" t="s">
        <v>86</v>
      </c>
      <c r="F56" s="241"/>
      <c r="G56" s="241"/>
      <c r="H56" s="241"/>
      <c r="I56" s="241"/>
      <c r="J56" s="97"/>
      <c r="K56" s="241" t="s">
        <v>87</v>
      </c>
      <c r="L56" s="241"/>
      <c r="M56" s="241"/>
      <c r="N56" s="241"/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  <c r="AC56" s="241"/>
      <c r="AD56" s="241"/>
      <c r="AE56" s="241"/>
      <c r="AF56" s="241"/>
      <c r="AG56" s="266">
        <f>'1.1 - SO 01 -  Stavební č...'!J32</f>
        <v>0</v>
      </c>
      <c r="AH56" s="267"/>
      <c r="AI56" s="267"/>
      <c r="AJ56" s="267"/>
      <c r="AK56" s="267"/>
      <c r="AL56" s="267"/>
      <c r="AM56" s="267"/>
      <c r="AN56" s="266">
        <f t="shared" si="0"/>
        <v>0</v>
      </c>
      <c r="AO56" s="267"/>
      <c r="AP56" s="267"/>
      <c r="AQ56" s="98" t="s">
        <v>88</v>
      </c>
      <c r="AR56" s="53"/>
      <c r="AS56" s="99">
        <v>0</v>
      </c>
      <c r="AT56" s="100">
        <f t="shared" si="1"/>
        <v>0</v>
      </c>
      <c r="AU56" s="101">
        <f>'1.1 - SO 01 -  Stavební č...'!P102</f>
        <v>0</v>
      </c>
      <c r="AV56" s="100">
        <f>'1.1 - SO 01 -  Stavební č...'!J35</f>
        <v>0</v>
      </c>
      <c r="AW56" s="100">
        <f>'1.1 - SO 01 -  Stavební č...'!J36</f>
        <v>0</v>
      </c>
      <c r="AX56" s="100">
        <f>'1.1 - SO 01 -  Stavební č...'!J37</f>
        <v>0</v>
      </c>
      <c r="AY56" s="100">
        <f>'1.1 - SO 01 -  Stavební č...'!J38</f>
        <v>0</v>
      </c>
      <c r="AZ56" s="100">
        <f>'1.1 - SO 01 -  Stavební č...'!F35</f>
        <v>0</v>
      </c>
      <c r="BA56" s="100">
        <f>'1.1 - SO 01 -  Stavební č...'!F36</f>
        <v>0</v>
      </c>
      <c r="BB56" s="100">
        <f>'1.1 - SO 01 -  Stavební č...'!F37</f>
        <v>0</v>
      </c>
      <c r="BC56" s="100">
        <f>'1.1 - SO 01 -  Stavební č...'!F38</f>
        <v>0</v>
      </c>
      <c r="BD56" s="102">
        <f>'1.1 - SO 01 -  Stavební č...'!F39</f>
        <v>0</v>
      </c>
      <c r="BT56" s="103" t="s">
        <v>22</v>
      </c>
      <c r="BV56" s="103" t="s">
        <v>79</v>
      </c>
      <c r="BW56" s="103" t="s">
        <v>89</v>
      </c>
      <c r="BX56" s="103" t="s">
        <v>84</v>
      </c>
      <c r="CL56" s="103" t="s">
        <v>20</v>
      </c>
    </row>
    <row r="57" spans="1:91" s="4" customFormat="1" ht="16.5" customHeight="1">
      <c r="A57" s="96" t="s">
        <v>85</v>
      </c>
      <c r="B57" s="51"/>
      <c r="C57" s="97"/>
      <c r="D57" s="97"/>
      <c r="E57" s="241" t="s">
        <v>90</v>
      </c>
      <c r="F57" s="241"/>
      <c r="G57" s="241"/>
      <c r="H57" s="241"/>
      <c r="I57" s="241"/>
      <c r="J57" s="97"/>
      <c r="K57" s="241" t="s">
        <v>91</v>
      </c>
      <c r="L57" s="241"/>
      <c r="M57" s="241"/>
      <c r="N57" s="241"/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  <c r="AA57" s="241"/>
      <c r="AB57" s="241"/>
      <c r="AC57" s="241"/>
      <c r="AD57" s="241"/>
      <c r="AE57" s="241"/>
      <c r="AF57" s="241"/>
      <c r="AG57" s="266">
        <f>'1.2 - SO 01 -  Kolej - Mo...'!J32</f>
        <v>0</v>
      </c>
      <c r="AH57" s="267"/>
      <c r="AI57" s="267"/>
      <c r="AJ57" s="267"/>
      <c r="AK57" s="267"/>
      <c r="AL57" s="267"/>
      <c r="AM57" s="267"/>
      <c r="AN57" s="266">
        <f t="shared" si="0"/>
        <v>0</v>
      </c>
      <c r="AO57" s="267"/>
      <c r="AP57" s="267"/>
      <c r="AQ57" s="98" t="s">
        <v>88</v>
      </c>
      <c r="AR57" s="53"/>
      <c r="AS57" s="99">
        <v>0</v>
      </c>
      <c r="AT57" s="100">
        <f t="shared" si="1"/>
        <v>0</v>
      </c>
      <c r="AU57" s="101">
        <f>'1.2 - SO 01 -  Kolej - Mo...'!P87</f>
        <v>0</v>
      </c>
      <c r="AV57" s="100">
        <f>'1.2 - SO 01 -  Kolej - Mo...'!J35</f>
        <v>0</v>
      </c>
      <c r="AW57" s="100">
        <f>'1.2 - SO 01 -  Kolej - Mo...'!J36</f>
        <v>0</v>
      </c>
      <c r="AX57" s="100">
        <f>'1.2 - SO 01 -  Kolej - Mo...'!J37</f>
        <v>0</v>
      </c>
      <c r="AY57" s="100">
        <f>'1.2 - SO 01 -  Kolej - Mo...'!J38</f>
        <v>0</v>
      </c>
      <c r="AZ57" s="100">
        <f>'1.2 - SO 01 -  Kolej - Mo...'!F35</f>
        <v>0</v>
      </c>
      <c r="BA57" s="100">
        <f>'1.2 - SO 01 -  Kolej - Mo...'!F36</f>
        <v>0</v>
      </c>
      <c r="BB57" s="100">
        <f>'1.2 - SO 01 -  Kolej - Mo...'!F37</f>
        <v>0</v>
      </c>
      <c r="BC57" s="100">
        <f>'1.2 - SO 01 -  Kolej - Mo...'!F38</f>
        <v>0</v>
      </c>
      <c r="BD57" s="102">
        <f>'1.2 - SO 01 -  Kolej - Mo...'!F39</f>
        <v>0</v>
      </c>
      <c r="BT57" s="103" t="s">
        <v>22</v>
      </c>
      <c r="BV57" s="103" t="s">
        <v>79</v>
      </c>
      <c r="BW57" s="103" t="s">
        <v>92</v>
      </c>
      <c r="BX57" s="103" t="s">
        <v>84</v>
      </c>
      <c r="CL57" s="103" t="s">
        <v>20</v>
      </c>
    </row>
    <row r="58" spans="1:91" s="4" customFormat="1" ht="16.5" customHeight="1">
      <c r="A58" s="96" t="s">
        <v>85</v>
      </c>
      <c r="B58" s="51"/>
      <c r="C58" s="97"/>
      <c r="D58" s="97"/>
      <c r="E58" s="241" t="s">
        <v>93</v>
      </c>
      <c r="F58" s="241"/>
      <c r="G58" s="241"/>
      <c r="H58" s="241"/>
      <c r="I58" s="241"/>
      <c r="J58" s="97"/>
      <c r="K58" s="241" t="s">
        <v>94</v>
      </c>
      <c r="L58" s="241"/>
      <c r="M58" s="241"/>
      <c r="N58" s="241"/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  <c r="AA58" s="241"/>
      <c r="AB58" s="241"/>
      <c r="AC58" s="241"/>
      <c r="AD58" s="241"/>
      <c r="AE58" s="241"/>
      <c r="AF58" s="241"/>
      <c r="AG58" s="266">
        <f>'1.3 - SO 01- VRN - Most v...'!J32</f>
        <v>0</v>
      </c>
      <c r="AH58" s="267"/>
      <c r="AI58" s="267"/>
      <c r="AJ58" s="267"/>
      <c r="AK58" s="267"/>
      <c r="AL58" s="267"/>
      <c r="AM58" s="267"/>
      <c r="AN58" s="266">
        <f t="shared" si="0"/>
        <v>0</v>
      </c>
      <c r="AO58" s="267"/>
      <c r="AP58" s="267"/>
      <c r="AQ58" s="98" t="s">
        <v>88</v>
      </c>
      <c r="AR58" s="53"/>
      <c r="AS58" s="99">
        <v>0</v>
      </c>
      <c r="AT58" s="100">
        <f t="shared" si="1"/>
        <v>0</v>
      </c>
      <c r="AU58" s="101">
        <f>'1.3 - SO 01- VRN - Most v...'!P92</f>
        <v>0</v>
      </c>
      <c r="AV58" s="100">
        <f>'1.3 - SO 01- VRN - Most v...'!J35</f>
        <v>0</v>
      </c>
      <c r="AW58" s="100">
        <f>'1.3 - SO 01- VRN - Most v...'!J36</f>
        <v>0</v>
      </c>
      <c r="AX58" s="100">
        <f>'1.3 - SO 01- VRN - Most v...'!J37</f>
        <v>0</v>
      </c>
      <c r="AY58" s="100">
        <f>'1.3 - SO 01- VRN - Most v...'!J38</f>
        <v>0</v>
      </c>
      <c r="AZ58" s="100">
        <f>'1.3 - SO 01- VRN - Most v...'!F35</f>
        <v>0</v>
      </c>
      <c r="BA58" s="100">
        <f>'1.3 - SO 01- VRN - Most v...'!F36</f>
        <v>0</v>
      </c>
      <c r="BB58" s="100">
        <f>'1.3 - SO 01- VRN - Most v...'!F37</f>
        <v>0</v>
      </c>
      <c r="BC58" s="100">
        <f>'1.3 - SO 01- VRN - Most v...'!F38</f>
        <v>0</v>
      </c>
      <c r="BD58" s="102">
        <f>'1.3 - SO 01- VRN - Most v...'!F39</f>
        <v>0</v>
      </c>
      <c r="BT58" s="103" t="s">
        <v>22</v>
      </c>
      <c r="BV58" s="103" t="s">
        <v>79</v>
      </c>
      <c r="BW58" s="103" t="s">
        <v>95</v>
      </c>
      <c r="BX58" s="103" t="s">
        <v>84</v>
      </c>
      <c r="CL58" s="103" t="s">
        <v>20</v>
      </c>
    </row>
    <row r="59" spans="1:91" s="4" customFormat="1" ht="16.5" customHeight="1">
      <c r="A59" s="96" t="s">
        <v>85</v>
      </c>
      <c r="B59" s="51"/>
      <c r="C59" s="97"/>
      <c r="D59" s="97"/>
      <c r="E59" s="241" t="s">
        <v>96</v>
      </c>
      <c r="F59" s="241"/>
      <c r="G59" s="241"/>
      <c r="H59" s="241"/>
      <c r="I59" s="241"/>
      <c r="J59" s="97"/>
      <c r="K59" s="241" t="s">
        <v>97</v>
      </c>
      <c r="L59" s="241"/>
      <c r="M59" s="241"/>
      <c r="N59" s="241"/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41"/>
      <c r="AA59" s="241"/>
      <c r="AB59" s="241"/>
      <c r="AC59" s="241"/>
      <c r="AD59" s="241"/>
      <c r="AE59" s="241"/>
      <c r="AF59" s="241"/>
      <c r="AG59" s="266">
        <f>'1.4 - SO 01- Materiál obj...'!J32</f>
        <v>0</v>
      </c>
      <c r="AH59" s="267"/>
      <c r="AI59" s="267"/>
      <c r="AJ59" s="267"/>
      <c r="AK59" s="267"/>
      <c r="AL59" s="267"/>
      <c r="AM59" s="267"/>
      <c r="AN59" s="266">
        <f t="shared" si="0"/>
        <v>0</v>
      </c>
      <c r="AO59" s="267"/>
      <c r="AP59" s="267"/>
      <c r="AQ59" s="98" t="s">
        <v>88</v>
      </c>
      <c r="AR59" s="53"/>
      <c r="AS59" s="99">
        <v>0</v>
      </c>
      <c r="AT59" s="100">
        <f t="shared" si="1"/>
        <v>0</v>
      </c>
      <c r="AU59" s="101">
        <f>'1.4 - SO 01- Materiál obj...'!P86</f>
        <v>0</v>
      </c>
      <c r="AV59" s="100">
        <f>'1.4 - SO 01- Materiál obj...'!J35</f>
        <v>0</v>
      </c>
      <c r="AW59" s="100">
        <f>'1.4 - SO 01- Materiál obj...'!J36</f>
        <v>0</v>
      </c>
      <c r="AX59" s="100">
        <f>'1.4 - SO 01- Materiál obj...'!J37</f>
        <v>0</v>
      </c>
      <c r="AY59" s="100">
        <f>'1.4 - SO 01- Materiál obj...'!J38</f>
        <v>0</v>
      </c>
      <c r="AZ59" s="100">
        <f>'1.4 - SO 01- Materiál obj...'!F35</f>
        <v>0</v>
      </c>
      <c r="BA59" s="100">
        <f>'1.4 - SO 01- Materiál obj...'!F36</f>
        <v>0</v>
      </c>
      <c r="BB59" s="100">
        <f>'1.4 - SO 01- Materiál obj...'!F37</f>
        <v>0</v>
      </c>
      <c r="BC59" s="100">
        <f>'1.4 - SO 01- Materiál obj...'!F38</f>
        <v>0</v>
      </c>
      <c r="BD59" s="102">
        <f>'1.4 - SO 01- Materiál obj...'!F39</f>
        <v>0</v>
      </c>
      <c r="BT59" s="103" t="s">
        <v>22</v>
      </c>
      <c r="BV59" s="103" t="s">
        <v>79</v>
      </c>
      <c r="BW59" s="103" t="s">
        <v>98</v>
      </c>
      <c r="BX59" s="103" t="s">
        <v>84</v>
      </c>
      <c r="CL59" s="103" t="s">
        <v>20</v>
      </c>
    </row>
    <row r="60" spans="1:91" s="7" customFormat="1" ht="24.75" customHeight="1">
      <c r="B60" s="86"/>
      <c r="C60" s="87"/>
      <c r="D60" s="240" t="s">
        <v>99</v>
      </c>
      <c r="E60" s="240"/>
      <c r="F60" s="240"/>
      <c r="G60" s="240"/>
      <c r="H60" s="240"/>
      <c r="I60" s="88"/>
      <c r="J60" s="240" t="s">
        <v>100</v>
      </c>
      <c r="K60" s="240"/>
      <c r="L60" s="240"/>
      <c r="M60" s="240"/>
      <c r="N60" s="240"/>
      <c r="O60" s="240"/>
      <c r="P60" s="240"/>
      <c r="Q60" s="240"/>
      <c r="R60" s="240"/>
      <c r="S60" s="240"/>
      <c r="T60" s="240"/>
      <c r="U60" s="240"/>
      <c r="V60" s="240"/>
      <c r="W60" s="240"/>
      <c r="X60" s="240"/>
      <c r="Y60" s="240"/>
      <c r="Z60" s="240"/>
      <c r="AA60" s="240"/>
      <c r="AB60" s="240"/>
      <c r="AC60" s="240"/>
      <c r="AD60" s="240"/>
      <c r="AE60" s="240"/>
      <c r="AF60" s="240"/>
      <c r="AG60" s="269">
        <f>ROUND(SUM(AG61:AG64),2)</f>
        <v>0</v>
      </c>
      <c r="AH60" s="270"/>
      <c r="AI60" s="270"/>
      <c r="AJ60" s="270"/>
      <c r="AK60" s="270"/>
      <c r="AL60" s="270"/>
      <c r="AM60" s="270"/>
      <c r="AN60" s="274">
        <f t="shared" si="0"/>
        <v>0</v>
      </c>
      <c r="AO60" s="270"/>
      <c r="AP60" s="270"/>
      <c r="AQ60" s="89" t="s">
        <v>83</v>
      </c>
      <c r="AR60" s="90"/>
      <c r="AS60" s="91">
        <f>ROUND(SUM(AS61:AS64),2)</f>
        <v>0</v>
      </c>
      <c r="AT60" s="92">
        <f t="shared" si="1"/>
        <v>0</v>
      </c>
      <c r="AU60" s="93">
        <f>ROUND(SUM(AU61:AU64),5)</f>
        <v>0</v>
      </c>
      <c r="AV60" s="92">
        <f>ROUND(AZ60*L29,2)</f>
        <v>0</v>
      </c>
      <c r="AW60" s="92">
        <f>ROUND(BA60*L30,2)</f>
        <v>0</v>
      </c>
      <c r="AX60" s="92">
        <f>ROUND(BB60*L29,2)</f>
        <v>0</v>
      </c>
      <c r="AY60" s="92">
        <f>ROUND(BC60*L30,2)</f>
        <v>0</v>
      </c>
      <c r="AZ60" s="92">
        <f>ROUND(SUM(AZ61:AZ64),2)</f>
        <v>0</v>
      </c>
      <c r="BA60" s="92">
        <f>ROUND(SUM(BA61:BA64),2)</f>
        <v>0</v>
      </c>
      <c r="BB60" s="92">
        <f>ROUND(SUM(BB61:BB64),2)</f>
        <v>0</v>
      </c>
      <c r="BC60" s="92">
        <f>ROUND(SUM(BC61:BC64),2)</f>
        <v>0</v>
      </c>
      <c r="BD60" s="94">
        <f>ROUND(SUM(BD61:BD64),2)</f>
        <v>0</v>
      </c>
      <c r="BS60" s="95" t="s">
        <v>76</v>
      </c>
      <c r="BT60" s="95" t="s">
        <v>23</v>
      </c>
      <c r="BU60" s="95" t="s">
        <v>78</v>
      </c>
      <c r="BV60" s="95" t="s">
        <v>79</v>
      </c>
      <c r="BW60" s="95" t="s">
        <v>101</v>
      </c>
      <c r="BX60" s="95" t="s">
        <v>5</v>
      </c>
      <c r="CL60" s="95" t="s">
        <v>20</v>
      </c>
      <c r="CM60" s="95" t="s">
        <v>22</v>
      </c>
    </row>
    <row r="61" spans="1:91" s="4" customFormat="1" ht="23.25" customHeight="1">
      <c r="A61" s="96" t="s">
        <v>85</v>
      </c>
      <c r="B61" s="51"/>
      <c r="C61" s="97"/>
      <c r="D61" s="97"/>
      <c r="E61" s="241" t="s">
        <v>102</v>
      </c>
      <c r="F61" s="241"/>
      <c r="G61" s="241"/>
      <c r="H61" s="241"/>
      <c r="I61" s="241"/>
      <c r="J61" s="97"/>
      <c r="K61" s="241" t="s">
        <v>103</v>
      </c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1"/>
      <c r="AD61" s="241"/>
      <c r="AE61" s="241"/>
      <c r="AF61" s="241"/>
      <c r="AG61" s="266">
        <f>'2.1 - SO 02 - Stavební čá...'!J32</f>
        <v>0</v>
      </c>
      <c r="AH61" s="267"/>
      <c r="AI61" s="267"/>
      <c r="AJ61" s="267"/>
      <c r="AK61" s="267"/>
      <c r="AL61" s="267"/>
      <c r="AM61" s="267"/>
      <c r="AN61" s="266">
        <f t="shared" si="0"/>
        <v>0</v>
      </c>
      <c r="AO61" s="267"/>
      <c r="AP61" s="267"/>
      <c r="AQ61" s="98" t="s">
        <v>88</v>
      </c>
      <c r="AR61" s="53"/>
      <c r="AS61" s="99">
        <v>0</v>
      </c>
      <c r="AT61" s="100">
        <f t="shared" si="1"/>
        <v>0</v>
      </c>
      <c r="AU61" s="101">
        <f>'2.1 - SO 02 - Stavební čá...'!P100</f>
        <v>0</v>
      </c>
      <c r="AV61" s="100">
        <f>'2.1 - SO 02 - Stavební čá...'!J35</f>
        <v>0</v>
      </c>
      <c r="AW61" s="100">
        <f>'2.1 - SO 02 - Stavební čá...'!J36</f>
        <v>0</v>
      </c>
      <c r="AX61" s="100">
        <f>'2.1 - SO 02 - Stavební čá...'!J37</f>
        <v>0</v>
      </c>
      <c r="AY61" s="100">
        <f>'2.1 - SO 02 - Stavební čá...'!J38</f>
        <v>0</v>
      </c>
      <c r="AZ61" s="100">
        <f>'2.1 - SO 02 - Stavební čá...'!F35</f>
        <v>0</v>
      </c>
      <c r="BA61" s="100">
        <f>'2.1 - SO 02 - Stavební čá...'!F36</f>
        <v>0</v>
      </c>
      <c r="BB61" s="100">
        <f>'2.1 - SO 02 - Stavební čá...'!F37</f>
        <v>0</v>
      </c>
      <c r="BC61" s="100">
        <f>'2.1 - SO 02 - Stavební čá...'!F38</f>
        <v>0</v>
      </c>
      <c r="BD61" s="102">
        <f>'2.1 - SO 02 - Stavební čá...'!F39</f>
        <v>0</v>
      </c>
      <c r="BT61" s="103" t="s">
        <v>22</v>
      </c>
      <c r="BV61" s="103" t="s">
        <v>79</v>
      </c>
      <c r="BW61" s="103" t="s">
        <v>104</v>
      </c>
      <c r="BX61" s="103" t="s">
        <v>101</v>
      </c>
      <c r="CL61" s="103" t="s">
        <v>20</v>
      </c>
    </row>
    <row r="62" spans="1:91" s="4" customFormat="1" ht="16.5" customHeight="1">
      <c r="A62" s="96" t="s">
        <v>85</v>
      </c>
      <c r="B62" s="51"/>
      <c r="C62" s="97"/>
      <c r="D62" s="97"/>
      <c r="E62" s="241" t="s">
        <v>105</v>
      </c>
      <c r="F62" s="241"/>
      <c r="G62" s="241"/>
      <c r="H62" s="241"/>
      <c r="I62" s="241"/>
      <c r="J62" s="97"/>
      <c r="K62" s="241" t="s">
        <v>106</v>
      </c>
      <c r="L62" s="24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  <c r="AA62" s="241"/>
      <c r="AB62" s="241"/>
      <c r="AC62" s="241"/>
      <c r="AD62" s="241"/>
      <c r="AE62" s="241"/>
      <c r="AF62" s="241"/>
      <c r="AG62" s="266">
        <f>'2.2 - SO 02 - Kolej - Mos...'!J32</f>
        <v>0</v>
      </c>
      <c r="AH62" s="267"/>
      <c r="AI62" s="267"/>
      <c r="AJ62" s="267"/>
      <c r="AK62" s="267"/>
      <c r="AL62" s="267"/>
      <c r="AM62" s="267"/>
      <c r="AN62" s="266">
        <f t="shared" si="0"/>
        <v>0</v>
      </c>
      <c r="AO62" s="267"/>
      <c r="AP62" s="267"/>
      <c r="AQ62" s="98" t="s">
        <v>88</v>
      </c>
      <c r="AR62" s="53"/>
      <c r="AS62" s="99">
        <v>0</v>
      </c>
      <c r="AT62" s="100">
        <f t="shared" si="1"/>
        <v>0</v>
      </c>
      <c r="AU62" s="101">
        <f>'2.2 - SO 02 - Kolej - Mos...'!P87</f>
        <v>0</v>
      </c>
      <c r="AV62" s="100">
        <f>'2.2 - SO 02 - Kolej - Mos...'!J35</f>
        <v>0</v>
      </c>
      <c r="AW62" s="100">
        <f>'2.2 - SO 02 - Kolej - Mos...'!J36</f>
        <v>0</v>
      </c>
      <c r="AX62" s="100">
        <f>'2.2 - SO 02 - Kolej - Mos...'!J37</f>
        <v>0</v>
      </c>
      <c r="AY62" s="100">
        <f>'2.2 - SO 02 - Kolej - Mos...'!J38</f>
        <v>0</v>
      </c>
      <c r="AZ62" s="100">
        <f>'2.2 - SO 02 - Kolej - Mos...'!F35</f>
        <v>0</v>
      </c>
      <c r="BA62" s="100">
        <f>'2.2 - SO 02 - Kolej - Mos...'!F36</f>
        <v>0</v>
      </c>
      <c r="BB62" s="100">
        <f>'2.2 - SO 02 - Kolej - Mos...'!F37</f>
        <v>0</v>
      </c>
      <c r="BC62" s="100">
        <f>'2.2 - SO 02 - Kolej - Mos...'!F38</f>
        <v>0</v>
      </c>
      <c r="BD62" s="102">
        <f>'2.2 - SO 02 - Kolej - Mos...'!F39</f>
        <v>0</v>
      </c>
      <c r="BT62" s="103" t="s">
        <v>22</v>
      </c>
      <c r="BV62" s="103" t="s">
        <v>79</v>
      </c>
      <c r="BW62" s="103" t="s">
        <v>107</v>
      </c>
      <c r="BX62" s="103" t="s">
        <v>101</v>
      </c>
      <c r="CL62" s="103" t="s">
        <v>20</v>
      </c>
    </row>
    <row r="63" spans="1:91" s="4" customFormat="1" ht="16.5" customHeight="1">
      <c r="A63" s="96" t="s">
        <v>85</v>
      </c>
      <c r="B63" s="51"/>
      <c r="C63" s="97"/>
      <c r="D63" s="97"/>
      <c r="E63" s="241" t="s">
        <v>108</v>
      </c>
      <c r="F63" s="241"/>
      <c r="G63" s="241"/>
      <c r="H63" s="241"/>
      <c r="I63" s="241"/>
      <c r="J63" s="97"/>
      <c r="K63" s="241" t="s">
        <v>109</v>
      </c>
      <c r="L63" s="241"/>
      <c r="M63" s="241"/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  <c r="AA63" s="241"/>
      <c r="AB63" s="241"/>
      <c r="AC63" s="241"/>
      <c r="AD63" s="241"/>
      <c r="AE63" s="241"/>
      <c r="AF63" s="241"/>
      <c r="AG63" s="266">
        <f>'2.3 - SO 02 - VRN - Most ...'!J32</f>
        <v>0</v>
      </c>
      <c r="AH63" s="267"/>
      <c r="AI63" s="267"/>
      <c r="AJ63" s="267"/>
      <c r="AK63" s="267"/>
      <c r="AL63" s="267"/>
      <c r="AM63" s="267"/>
      <c r="AN63" s="266">
        <f t="shared" si="0"/>
        <v>0</v>
      </c>
      <c r="AO63" s="267"/>
      <c r="AP63" s="267"/>
      <c r="AQ63" s="98" t="s">
        <v>88</v>
      </c>
      <c r="AR63" s="53"/>
      <c r="AS63" s="99">
        <v>0</v>
      </c>
      <c r="AT63" s="100">
        <f t="shared" si="1"/>
        <v>0</v>
      </c>
      <c r="AU63" s="101">
        <f>'2.3 - SO 02 - VRN - Most ...'!P92</f>
        <v>0</v>
      </c>
      <c r="AV63" s="100">
        <f>'2.3 - SO 02 - VRN - Most ...'!J35</f>
        <v>0</v>
      </c>
      <c r="AW63" s="100">
        <f>'2.3 - SO 02 - VRN - Most ...'!J36</f>
        <v>0</v>
      </c>
      <c r="AX63" s="100">
        <f>'2.3 - SO 02 - VRN - Most ...'!J37</f>
        <v>0</v>
      </c>
      <c r="AY63" s="100">
        <f>'2.3 - SO 02 - VRN - Most ...'!J38</f>
        <v>0</v>
      </c>
      <c r="AZ63" s="100">
        <f>'2.3 - SO 02 - VRN - Most ...'!F35</f>
        <v>0</v>
      </c>
      <c r="BA63" s="100">
        <f>'2.3 - SO 02 - VRN - Most ...'!F36</f>
        <v>0</v>
      </c>
      <c r="BB63" s="100">
        <f>'2.3 - SO 02 - VRN - Most ...'!F37</f>
        <v>0</v>
      </c>
      <c r="BC63" s="100">
        <f>'2.3 - SO 02 - VRN - Most ...'!F38</f>
        <v>0</v>
      </c>
      <c r="BD63" s="102">
        <f>'2.3 - SO 02 - VRN - Most ...'!F39</f>
        <v>0</v>
      </c>
      <c r="BT63" s="103" t="s">
        <v>22</v>
      </c>
      <c r="BV63" s="103" t="s">
        <v>79</v>
      </c>
      <c r="BW63" s="103" t="s">
        <v>110</v>
      </c>
      <c r="BX63" s="103" t="s">
        <v>101</v>
      </c>
      <c r="CL63" s="103" t="s">
        <v>20</v>
      </c>
    </row>
    <row r="64" spans="1:91" s="4" customFormat="1" ht="23.25" customHeight="1">
      <c r="A64" s="96" t="s">
        <v>85</v>
      </c>
      <c r="B64" s="51"/>
      <c r="C64" s="97"/>
      <c r="D64" s="97"/>
      <c r="E64" s="241" t="s">
        <v>111</v>
      </c>
      <c r="F64" s="241"/>
      <c r="G64" s="241"/>
      <c r="H64" s="241"/>
      <c r="I64" s="241"/>
      <c r="J64" s="97"/>
      <c r="K64" s="241" t="s">
        <v>112</v>
      </c>
      <c r="L64" s="241"/>
      <c r="M64" s="241"/>
      <c r="N64" s="241"/>
      <c r="O64" s="241"/>
      <c r="P64" s="241"/>
      <c r="Q64" s="241"/>
      <c r="R64" s="241"/>
      <c r="S64" s="241"/>
      <c r="T64" s="241"/>
      <c r="U64" s="241"/>
      <c r="V64" s="241"/>
      <c r="W64" s="241"/>
      <c r="X64" s="241"/>
      <c r="Y64" s="241"/>
      <c r="Z64" s="241"/>
      <c r="AA64" s="241"/>
      <c r="AB64" s="241"/>
      <c r="AC64" s="241"/>
      <c r="AD64" s="241"/>
      <c r="AE64" s="241"/>
      <c r="AF64" s="241"/>
      <c r="AG64" s="266">
        <f>'2.4 -  SO 02 - Materiál o...'!J32</f>
        <v>0</v>
      </c>
      <c r="AH64" s="267"/>
      <c r="AI64" s="267"/>
      <c r="AJ64" s="267"/>
      <c r="AK64" s="267"/>
      <c r="AL64" s="267"/>
      <c r="AM64" s="267"/>
      <c r="AN64" s="266">
        <f t="shared" si="0"/>
        <v>0</v>
      </c>
      <c r="AO64" s="267"/>
      <c r="AP64" s="267"/>
      <c r="AQ64" s="98" t="s">
        <v>88</v>
      </c>
      <c r="AR64" s="53"/>
      <c r="AS64" s="104">
        <v>0</v>
      </c>
      <c r="AT64" s="105">
        <f t="shared" si="1"/>
        <v>0</v>
      </c>
      <c r="AU64" s="106">
        <f>'2.4 -  SO 02 - Materiál o...'!P86</f>
        <v>0</v>
      </c>
      <c r="AV64" s="105">
        <f>'2.4 -  SO 02 - Materiál o...'!J35</f>
        <v>0</v>
      </c>
      <c r="AW64" s="105">
        <f>'2.4 -  SO 02 - Materiál o...'!J36</f>
        <v>0</v>
      </c>
      <c r="AX64" s="105">
        <f>'2.4 -  SO 02 - Materiál o...'!J37</f>
        <v>0</v>
      </c>
      <c r="AY64" s="105">
        <f>'2.4 -  SO 02 - Materiál o...'!J38</f>
        <v>0</v>
      </c>
      <c r="AZ64" s="105">
        <f>'2.4 -  SO 02 - Materiál o...'!F35</f>
        <v>0</v>
      </c>
      <c r="BA64" s="105">
        <f>'2.4 -  SO 02 - Materiál o...'!F36</f>
        <v>0</v>
      </c>
      <c r="BB64" s="105">
        <f>'2.4 -  SO 02 - Materiál o...'!F37</f>
        <v>0</v>
      </c>
      <c r="BC64" s="105">
        <f>'2.4 -  SO 02 - Materiál o...'!F38</f>
        <v>0</v>
      </c>
      <c r="BD64" s="107">
        <f>'2.4 -  SO 02 - Materiál o...'!F39</f>
        <v>0</v>
      </c>
      <c r="BT64" s="103" t="s">
        <v>22</v>
      </c>
      <c r="BV64" s="103" t="s">
        <v>79</v>
      </c>
      <c r="BW64" s="103" t="s">
        <v>113</v>
      </c>
      <c r="BX64" s="103" t="s">
        <v>101</v>
      </c>
      <c r="CL64" s="103" t="s">
        <v>20</v>
      </c>
    </row>
    <row r="65" spans="1:57" s="2" customFormat="1" ht="30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9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</row>
    <row r="66" spans="1:57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39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</row>
  </sheetData>
  <sheetProtection algorithmName="SHA-512" hashValue="2qTXCg8C9bC5kFcEtbo4E+oTUry9zDVkNZLcp2LBOpDB49aum6fIWIQUy+TtPyV+AMOGk5AeYg57nHZtky58Ug==" saltValue="OF0Wgen2VhR0VjfaBf1TzPP2pyKszZmjO/ytITH4i38+kbIjXCmoHPPcXspoS4MOoYtSTry+bJnQXQM2gLgjOg==" spinCount="100000" sheet="1" objects="1" scenarios="1" formatColumns="0" formatRows="0"/>
  <mergeCells count="78">
    <mergeCell ref="AS49:AT51"/>
    <mergeCell ref="AN54:AP54"/>
    <mergeCell ref="AR2:BE2"/>
    <mergeCell ref="AG64:AM64"/>
    <mergeCell ref="AG57:AM57"/>
    <mergeCell ref="AG52:AM52"/>
    <mergeCell ref="AG58:AM58"/>
    <mergeCell ref="AG56:AM56"/>
    <mergeCell ref="AG55:AM55"/>
    <mergeCell ref="AG59:AM59"/>
    <mergeCell ref="AG62:AM62"/>
    <mergeCell ref="AG63:AM63"/>
    <mergeCell ref="AG60:AM60"/>
    <mergeCell ref="AG61:AM61"/>
    <mergeCell ref="AM49:AP49"/>
    <mergeCell ref="AM50:AP50"/>
    <mergeCell ref="AM47:AN47"/>
    <mergeCell ref="AN62:AP6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K64:AF64"/>
    <mergeCell ref="K56:AF56"/>
    <mergeCell ref="K58:AF58"/>
    <mergeCell ref="L45:AO45"/>
    <mergeCell ref="AG54:AM54"/>
    <mergeCell ref="AN64:AP64"/>
    <mergeCell ref="AN63:AP63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K61:AF61"/>
    <mergeCell ref="K57:AF57"/>
    <mergeCell ref="K62:AF62"/>
    <mergeCell ref="K63:AF63"/>
    <mergeCell ref="K59:AF59"/>
    <mergeCell ref="E61:I61"/>
    <mergeCell ref="E57:I57"/>
    <mergeCell ref="E62:I62"/>
    <mergeCell ref="E63:I63"/>
    <mergeCell ref="E64:I64"/>
    <mergeCell ref="C52:G52"/>
    <mergeCell ref="D55:H55"/>
    <mergeCell ref="D60:H60"/>
    <mergeCell ref="E58:I58"/>
    <mergeCell ref="E56:I56"/>
    <mergeCell ref="E59:I59"/>
    <mergeCell ref="I52:AF52"/>
    <mergeCell ref="J55:AF55"/>
    <mergeCell ref="J60:AF60"/>
  </mergeCells>
  <hyperlinks>
    <hyperlink ref="A56" location="'1.1 - SO 01 -  Stavební č...'!C2" display="/"/>
    <hyperlink ref="A57" location="'1.2 - SO 01 -  Kolej - Mo...'!C2" display="/"/>
    <hyperlink ref="A58" location="'1.3 - SO 01- VRN - Most v...'!C2" display="/"/>
    <hyperlink ref="A59" location="'1.4 - SO 01- Materiál obj...'!C2" display="/"/>
    <hyperlink ref="A61" location="'2.1 - SO 02 - Stavební čá...'!C2" display="/"/>
    <hyperlink ref="A62" location="'2.2 - SO 02 - Kolej - Mos...'!C2" display="/"/>
    <hyperlink ref="A63" location="'2.3 - SO 02 - VRN - Most ...'!C2" display="/"/>
    <hyperlink ref="A64" location="'2.4 -  SO 02 - Materiál 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5"/>
  <sheetViews>
    <sheetView showGridLines="0" topLeftCell="A11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22</v>
      </c>
    </row>
    <row r="4" spans="1:46" s="1" customFormat="1" ht="24.95" customHeight="1">
      <c r="B4" s="19"/>
      <c r="D4" s="110" t="s">
        <v>114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282" t="str">
        <f>'Rekapitulace stavby'!K6</f>
        <v>Oprava mostů v úseku Polička - Borová u Poličky</v>
      </c>
      <c r="F7" s="283"/>
      <c r="G7" s="283"/>
      <c r="H7" s="283"/>
      <c r="L7" s="19"/>
    </row>
    <row r="8" spans="1:46" s="1" customFormat="1" ht="12" customHeight="1">
      <c r="B8" s="19"/>
      <c r="D8" s="112" t="s">
        <v>115</v>
      </c>
      <c r="L8" s="19"/>
    </row>
    <row r="9" spans="1:46" s="2" customFormat="1" ht="16.5" customHeight="1">
      <c r="A9" s="34"/>
      <c r="B9" s="39"/>
      <c r="C9" s="34"/>
      <c r="D9" s="34"/>
      <c r="E9" s="282" t="s">
        <v>116</v>
      </c>
      <c r="F9" s="284"/>
      <c r="G9" s="284"/>
      <c r="H9" s="28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85" t="s">
        <v>118</v>
      </c>
      <c r="F11" s="284"/>
      <c r="G11" s="284"/>
      <c r="H11" s="28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34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103" t="s">
        <v>25</v>
      </c>
      <c r="G14" s="34"/>
      <c r="H14" s="34"/>
      <c r="I14" s="112" t="s">
        <v>26</v>
      </c>
      <c r="J14" s="114" t="str">
        <f>'Rekapitulace stavby'!AN8</f>
        <v>7. 7. 2022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32</v>
      </c>
      <c r="E16" s="34"/>
      <c r="F16" s="34"/>
      <c r="G16" s="34"/>
      <c r="H16" s="34"/>
      <c r="I16" s="112" t="s">
        <v>33</v>
      </c>
      <c r="J16" s="103" t="s">
        <v>34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25</v>
      </c>
      <c r="F17" s="34"/>
      <c r="G17" s="34"/>
      <c r="H17" s="34"/>
      <c r="I17" s="112" t="s">
        <v>35</v>
      </c>
      <c r="J17" s="103" t="s">
        <v>34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33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86" t="str">
        <f>'Rekapitulace stavby'!E14</f>
        <v>Vyplň údaj</v>
      </c>
      <c r="F20" s="287"/>
      <c r="G20" s="287"/>
      <c r="H20" s="287"/>
      <c r="I20" s="112" t="s">
        <v>35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33</v>
      </c>
      <c r="J22" s="103" t="s">
        <v>34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25</v>
      </c>
      <c r="F23" s="34"/>
      <c r="G23" s="34"/>
      <c r="H23" s="34"/>
      <c r="I23" s="112" t="s">
        <v>35</v>
      </c>
      <c r="J23" s="103" t="s">
        <v>34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33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35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41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88" t="s">
        <v>34</v>
      </c>
      <c r="F29" s="288"/>
      <c r="G29" s="288"/>
      <c r="H29" s="28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43</v>
      </c>
      <c r="E32" s="34"/>
      <c r="F32" s="34"/>
      <c r="G32" s="34"/>
      <c r="H32" s="34"/>
      <c r="I32" s="34"/>
      <c r="J32" s="120">
        <f>ROUND(J102,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45</v>
      </c>
      <c r="G34" s="34"/>
      <c r="H34" s="34"/>
      <c r="I34" s="121" t="s">
        <v>44</v>
      </c>
      <c r="J34" s="121" t="s">
        <v>46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47</v>
      </c>
      <c r="E35" s="112" t="s">
        <v>48</v>
      </c>
      <c r="F35" s="123">
        <f>ROUND((SUM(BE102:BE424)),  2)</f>
        <v>0</v>
      </c>
      <c r="G35" s="34"/>
      <c r="H35" s="34"/>
      <c r="I35" s="124">
        <v>0.21</v>
      </c>
      <c r="J35" s="123">
        <f>ROUND(((SUM(BE102:BE424))*I35),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49</v>
      </c>
      <c r="F36" s="123">
        <f>ROUND((SUM(BF102:BF424)),  2)</f>
        <v>0</v>
      </c>
      <c r="G36" s="34"/>
      <c r="H36" s="34"/>
      <c r="I36" s="124">
        <v>0.15</v>
      </c>
      <c r="J36" s="123">
        <f>ROUND(((SUM(BF102:BF424))*I36),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50</v>
      </c>
      <c r="F37" s="123">
        <f>ROUND((SUM(BG102:BG424)),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51</v>
      </c>
      <c r="F38" s="123">
        <f>ROUND((SUM(BH102:BH424)),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52</v>
      </c>
      <c r="F39" s="123">
        <f>ROUND((SUM(BI102:BI424)),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53</v>
      </c>
      <c r="E41" s="127"/>
      <c r="F41" s="127"/>
      <c r="G41" s="128" t="s">
        <v>54</v>
      </c>
      <c r="H41" s="129" t="s">
        <v>55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2" t="s">
        <v>119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89" t="str">
        <f>E7</f>
        <v>Oprava mostů v úseku Polička - Borová u Poličky</v>
      </c>
      <c r="F50" s="290"/>
      <c r="G50" s="290"/>
      <c r="H50" s="29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0"/>
      <c r="C51" s="28" t="s">
        <v>115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4"/>
      <c r="B52" s="35"/>
      <c r="C52" s="36"/>
      <c r="D52" s="36"/>
      <c r="E52" s="289" t="s">
        <v>116</v>
      </c>
      <c r="F52" s="291"/>
      <c r="G52" s="291"/>
      <c r="H52" s="29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8" t="s">
        <v>117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43" t="str">
        <f>E11</f>
        <v>1.1 - SO 01 -  Stavební část - Most v km 22,005</v>
      </c>
      <c r="F54" s="291"/>
      <c r="G54" s="291"/>
      <c r="H54" s="29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8" t="s">
        <v>24</v>
      </c>
      <c r="D56" s="36"/>
      <c r="E56" s="36"/>
      <c r="F56" s="26" t="str">
        <f>F14</f>
        <v xml:space="preserve"> </v>
      </c>
      <c r="G56" s="36"/>
      <c r="H56" s="36"/>
      <c r="I56" s="28" t="s">
        <v>26</v>
      </c>
      <c r="J56" s="59" t="str">
        <f>IF(J14="","",J14)</f>
        <v>7. 7. 2022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8" t="s">
        <v>32</v>
      </c>
      <c r="D58" s="36"/>
      <c r="E58" s="36"/>
      <c r="F58" s="26" t="str">
        <f>E17</f>
        <v xml:space="preserve"> </v>
      </c>
      <c r="G58" s="36"/>
      <c r="H58" s="36"/>
      <c r="I58" s="28" t="s">
        <v>38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120</v>
      </c>
      <c r="D61" s="137"/>
      <c r="E61" s="137"/>
      <c r="F61" s="137"/>
      <c r="G61" s="137"/>
      <c r="H61" s="137"/>
      <c r="I61" s="137"/>
      <c r="J61" s="138" t="s">
        <v>121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75</v>
      </c>
      <c r="D63" s="36"/>
      <c r="E63" s="36"/>
      <c r="F63" s="36"/>
      <c r="G63" s="36"/>
      <c r="H63" s="36"/>
      <c r="I63" s="36"/>
      <c r="J63" s="77">
        <f>J102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122</v>
      </c>
    </row>
    <row r="64" spans="1:47" s="9" customFormat="1" ht="24.95" hidden="1" customHeight="1">
      <c r="B64" s="140"/>
      <c r="C64" s="141"/>
      <c r="D64" s="142" t="s">
        <v>123</v>
      </c>
      <c r="E64" s="143"/>
      <c r="F64" s="143"/>
      <c r="G64" s="143"/>
      <c r="H64" s="143"/>
      <c r="I64" s="143"/>
      <c r="J64" s="144">
        <f>J103</f>
        <v>0</v>
      </c>
      <c r="K64" s="141"/>
      <c r="L64" s="145"/>
    </row>
    <row r="65" spans="2:12" s="10" customFormat="1" ht="19.899999999999999" hidden="1" customHeight="1">
      <c r="B65" s="146"/>
      <c r="C65" s="97"/>
      <c r="D65" s="147" t="s">
        <v>124</v>
      </c>
      <c r="E65" s="148"/>
      <c r="F65" s="148"/>
      <c r="G65" s="148"/>
      <c r="H65" s="148"/>
      <c r="I65" s="148"/>
      <c r="J65" s="149">
        <f>J104</f>
        <v>0</v>
      </c>
      <c r="K65" s="97"/>
      <c r="L65" s="150"/>
    </row>
    <row r="66" spans="2:12" s="10" customFormat="1" ht="14.85" hidden="1" customHeight="1">
      <c r="B66" s="146"/>
      <c r="C66" s="97"/>
      <c r="D66" s="147" t="s">
        <v>125</v>
      </c>
      <c r="E66" s="148"/>
      <c r="F66" s="148"/>
      <c r="G66" s="148"/>
      <c r="H66" s="148"/>
      <c r="I66" s="148"/>
      <c r="J66" s="149">
        <f>J159</f>
        <v>0</v>
      </c>
      <c r="K66" s="97"/>
      <c r="L66" s="150"/>
    </row>
    <row r="67" spans="2:12" s="10" customFormat="1" ht="19.899999999999999" hidden="1" customHeight="1">
      <c r="B67" s="146"/>
      <c r="C67" s="97"/>
      <c r="D67" s="147" t="s">
        <v>126</v>
      </c>
      <c r="E67" s="148"/>
      <c r="F67" s="148"/>
      <c r="G67" s="148"/>
      <c r="H67" s="148"/>
      <c r="I67" s="148"/>
      <c r="J67" s="149">
        <f>J169</f>
        <v>0</v>
      </c>
      <c r="K67" s="97"/>
      <c r="L67" s="150"/>
    </row>
    <row r="68" spans="2:12" s="10" customFormat="1" ht="19.899999999999999" hidden="1" customHeight="1">
      <c r="B68" s="146"/>
      <c r="C68" s="97"/>
      <c r="D68" s="147" t="s">
        <v>127</v>
      </c>
      <c r="E68" s="148"/>
      <c r="F68" s="148"/>
      <c r="G68" s="148"/>
      <c r="H68" s="148"/>
      <c r="I68" s="148"/>
      <c r="J68" s="149">
        <f>J191</f>
        <v>0</v>
      </c>
      <c r="K68" s="97"/>
      <c r="L68" s="150"/>
    </row>
    <row r="69" spans="2:12" s="10" customFormat="1" ht="19.899999999999999" hidden="1" customHeight="1">
      <c r="B69" s="146"/>
      <c r="C69" s="97"/>
      <c r="D69" s="147" t="s">
        <v>128</v>
      </c>
      <c r="E69" s="148"/>
      <c r="F69" s="148"/>
      <c r="G69" s="148"/>
      <c r="H69" s="148"/>
      <c r="I69" s="148"/>
      <c r="J69" s="149">
        <f>J229</f>
        <v>0</v>
      </c>
      <c r="K69" s="97"/>
      <c r="L69" s="150"/>
    </row>
    <row r="70" spans="2:12" s="10" customFormat="1" ht="19.899999999999999" hidden="1" customHeight="1">
      <c r="B70" s="146"/>
      <c r="C70" s="97"/>
      <c r="D70" s="147" t="s">
        <v>129</v>
      </c>
      <c r="E70" s="148"/>
      <c r="F70" s="148"/>
      <c r="G70" s="148"/>
      <c r="H70" s="148"/>
      <c r="I70" s="148"/>
      <c r="J70" s="149">
        <f>J249</f>
        <v>0</v>
      </c>
      <c r="K70" s="97"/>
      <c r="L70" s="150"/>
    </row>
    <row r="71" spans="2:12" s="10" customFormat="1" ht="19.899999999999999" hidden="1" customHeight="1">
      <c r="B71" s="146"/>
      <c r="C71" s="97"/>
      <c r="D71" s="147" t="s">
        <v>130</v>
      </c>
      <c r="E71" s="148"/>
      <c r="F71" s="148"/>
      <c r="G71" s="148"/>
      <c r="H71" s="148"/>
      <c r="I71" s="148"/>
      <c r="J71" s="149">
        <f>J253</f>
        <v>0</v>
      </c>
      <c r="K71" s="97"/>
      <c r="L71" s="150"/>
    </row>
    <row r="72" spans="2:12" s="10" customFormat="1" ht="19.899999999999999" hidden="1" customHeight="1">
      <c r="B72" s="146"/>
      <c r="C72" s="97"/>
      <c r="D72" s="147" t="s">
        <v>131</v>
      </c>
      <c r="E72" s="148"/>
      <c r="F72" s="148"/>
      <c r="G72" s="148"/>
      <c r="H72" s="148"/>
      <c r="I72" s="148"/>
      <c r="J72" s="149">
        <f>J276</f>
        <v>0</v>
      </c>
      <c r="K72" s="97"/>
      <c r="L72" s="150"/>
    </row>
    <row r="73" spans="2:12" s="10" customFormat="1" ht="14.85" hidden="1" customHeight="1">
      <c r="B73" s="146"/>
      <c r="C73" s="97"/>
      <c r="D73" s="147" t="s">
        <v>132</v>
      </c>
      <c r="E73" s="148"/>
      <c r="F73" s="148"/>
      <c r="G73" s="148"/>
      <c r="H73" s="148"/>
      <c r="I73" s="148"/>
      <c r="J73" s="149">
        <f>J340</f>
        <v>0</v>
      </c>
      <c r="K73" s="97"/>
      <c r="L73" s="150"/>
    </row>
    <row r="74" spans="2:12" s="10" customFormat="1" ht="19.899999999999999" hidden="1" customHeight="1">
      <c r="B74" s="146"/>
      <c r="C74" s="97"/>
      <c r="D74" s="147" t="s">
        <v>133</v>
      </c>
      <c r="E74" s="148"/>
      <c r="F74" s="148"/>
      <c r="G74" s="148"/>
      <c r="H74" s="148"/>
      <c r="I74" s="148"/>
      <c r="J74" s="149">
        <f>J353</f>
        <v>0</v>
      </c>
      <c r="K74" s="97"/>
      <c r="L74" s="150"/>
    </row>
    <row r="75" spans="2:12" s="10" customFormat="1" ht="19.899999999999999" hidden="1" customHeight="1">
      <c r="B75" s="146"/>
      <c r="C75" s="97"/>
      <c r="D75" s="147" t="s">
        <v>134</v>
      </c>
      <c r="E75" s="148"/>
      <c r="F75" s="148"/>
      <c r="G75" s="148"/>
      <c r="H75" s="148"/>
      <c r="I75" s="148"/>
      <c r="J75" s="149">
        <f>J366</f>
        <v>0</v>
      </c>
      <c r="K75" s="97"/>
      <c r="L75" s="150"/>
    </row>
    <row r="76" spans="2:12" s="9" customFormat="1" ht="24.95" hidden="1" customHeight="1">
      <c r="B76" s="140"/>
      <c r="C76" s="141"/>
      <c r="D76" s="142" t="s">
        <v>135</v>
      </c>
      <c r="E76" s="143"/>
      <c r="F76" s="143"/>
      <c r="G76" s="143"/>
      <c r="H76" s="143"/>
      <c r="I76" s="143"/>
      <c r="J76" s="144">
        <f>J371</f>
        <v>0</v>
      </c>
      <c r="K76" s="141"/>
      <c r="L76" s="145"/>
    </row>
    <row r="77" spans="2:12" s="10" customFormat="1" ht="19.899999999999999" hidden="1" customHeight="1">
      <c r="B77" s="146"/>
      <c r="C77" s="97"/>
      <c r="D77" s="147" t="s">
        <v>136</v>
      </c>
      <c r="E77" s="148"/>
      <c r="F77" s="148"/>
      <c r="G77" s="148"/>
      <c r="H77" s="148"/>
      <c r="I77" s="148"/>
      <c r="J77" s="149">
        <f>J372</f>
        <v>0</v>
      </c>
      <c r="K77" s="97"/>
      <c r="L77" s="150"/>
    </row>
    <row r="78" spans="2:12" s="10" customFormat="1" ht="19.899999999999999" hidden="1" customHeight="1">
      <c r="B78" s="146"/>
      <c r="C78" s="97"/>
      <c r="D78" s="147" t="s">
        <v>137</v>
      </c>
      <c r="E78" s="148"/>
      <c r="F78" s="148"/>
      <c r="G78" s="148"/>
      <c r="H78" s="148"/>
      <c r="I78" s="148"/>
      <c r="J78" s="149">
        <f>J408</f>
        <v>0</v>
      </c>
      <c r="K78" s="97"/>
      <c r="L78" s="150"/>
    </row>
    <row r="79" spans="2:12" s="9" customFormat="1" ht="24.95" hidden="1" customHeight="1">
      <c r="B79" s="140"/>
      <c r="C79" s="141"/>
      <c r="D79" s="142" t="s">
        <v>138</v>
      </c>
      <c r="E79" s="143"/>
      <c r="F79" s="143"/>
      <c r="G79" s="143"/>
      <c r="H79" s="143"/>
      <c r="I79" s="143"/>
      <c r="J79" s="144">
        <f>J409</f>
        <v>0</v>
      </c>
      <c r="K79" s="141"/>
      <c r="L79" s="145"/>
    </row>
    <row r="80" spans="2:12" s="10" customFormat="1" ht="19.899999999999999" hidden="1" customHeight="1">
      <c r="B80" s="146"/>
      <c r="C80" s="97"/>
      <c r="D80" s="147" t="s">
        <v>139</v>
      </c>
      <c r="E80" s="148"/>
      <c r="F80" s="148"/>
      <c r="G80" s="148"/>
      <c r="H80" s="148"/>
      <c r="I80" s="148"/>
      <c r="J80" s="149">
        <f>J410</f>
        <v>0</v>
      </c>
      <c r="K80" s="97"/>
      <c r="L80" s="150"/>
    </row>
    <row r="81" spans="1:31" s="2" customFormat="1" ht="21.75" hidden="1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hidden="1" customHeight="1">
      <c r="A82" s="34"/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ht="11.25" hidden="1"/>
    <row r="84" spans="1:31" ht="11.25" hidden="1"/>
    <row r="85" spans="1:31" ht="11.25" hidden="1"/>
    <row r="86" spans="1:31" s="2" customFormat="1" ht="6.95" customHeight="1">
      <c r="A86" s="34"/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24.95" customHeight="1">
      <c r="A87" s="34"/>
      <c r="B87" s="35"/>
      <c r="C87" s="22" t="s">
        <v>140</v>
      </c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2" customHeight="1">
      <c r="A89" s="34"/>
      <c r="B89" s="35"/>
      <c r="C89" s="28" t="s">
        <v>16</v>
      </c>
      <c r="D89" s="36"/>
      <c r="E89" s="36"/>
      <c r="F89" s="36"/>
      <c r="G89" s="36"/>
      <c r="H89" s="36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6.5" customHeight="1">
      <c r="A90" s="34"/>
      <c r="B90" s="35"/>
      <c r="C90" s="36"/>
      <c r="D90" s="36"/>
      <c r="E90" s="289" t="str">
        <f>E7</f>
        <v>Oprava mostů v úseku Polička - Borová u Poličky</v>
      </c>
      <c r="F90" s="290"/>
      <c r="G90" s="290"/>
      <c r="H90" s="290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1" customFormat="1" ht="12" customHeight="1">
      <c r="B91" s="20"/>
      <c r="C91" s="28" t="s">
        <v>115</v>
      </c>
      <c r="D91" s="21"/>
      <c r="E91" s="21"/>
      <c r="F91" s="21"/>
      <c r="G91" s="21"/>
      <c r="H91" s="21"/>
      <c r="I91" s="21"/>
      <c r="J91" s="21"/>
      <c r="K91" s="21"/>
      <c r="L91" s="19"/>
    </row>
    <row r="92" spans="1:31" s="2" customFormat="1" ht="16.5" customHeight="1">
      <c r="A92" s="34"/>
      <c r="B92" s="35"/>
      <c r="C92" s="36"/>
      <c r="D92" s="36"/>
      <c r="E92" s="289" t="s">
        <v>116</v>
      </c>
      <c r="F92" s="291"/>
      <c r="G92" s="291"/>
      <c r="H92" s="291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2" customHeight="1">
      <c r="A93" s="34"/>
      <c r="B93" s="35"/>
      <c r="C93" s="28" t="s">
        <v>117</v>
      </c>
      <c r="D93" s="36"/>
      <c r="E93" s="36"/>
      <c r="F93" s="36"/>
      <c r="G93" s="36"/>
      <c r="H93" s="36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6.5" customHeight="1">
      <c r="A94" s="34"/>
      <c r="B94" s="35"/>
      <c r="C94" s="36"/>
      <c r="D94" s="36"/>
      <c r="E94" s="243" t="str">
        <f>E11</f>
        <v>1.1 - SO 01 -  Stavební část - Most v km 22,005</v>
      </c>
      <c r="F94" s="291"/>
      <c r="G94" s="291"/>
      <c r="H94" s="291"/>
      <c r="I94" s="36"/>
      <c r="J94" s="36"/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2" customHeight="1">
      <c r="A96" s="34"/>
      <c r="B96" s="35"/>
      <c r="C96" s="28" t="s">
        <v>24</v>
      </c>
      <c r="D96" s="36"/>
      <c r="E96" s="36"/>
      <c r="F96" s="26" t="str">
        <f>F14</f>
        <v xml:space="preserve"> </v>
      </c>
      <c r="G96" s="36"/>
      <c r="H96" s="36"/>
      <c r="I96" s="28" t="s">
        <v>26</v>
      </c>
      <c r="J96" s="59" t="str">
        <f>IF(J14="","",J14)</f>
        <v>7. 7. 2022</v>
      </c>
      <c r="K96" s="36"/>
      <c r="L96" s="113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6.95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113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5.2" customHeight="1">
      <c r="A98" s="34"/>
      <c r="B98" s="35"/>
      <c r="C98" s="28" t="s">
        <v>32</v>
      </c>
      <c r="D98" s="36"/>
      <c r="E98" s="36"/>
      <c r="F98" s="26" t="str">
        <f>E17</f>
        <v xml:space="preserve"> </v>
      </c>
      <c r="G98" s="36"/>
      <c r="H98" s="36"/>
      <c r="I98" s="28" t="s">
        <v>38</v>
      </c>
      <c r="J98" s="32" t="str">
        <f>E23</f>
        <v xml:space="preserve"> </v>
      </c>
      <c r="K98" s="36"/>
      <c r="L98" s="113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5.2" customHeight="1">
      <c r="A99" s="34"/>
      <c r="B99" s="35"/>
      <c r="C99" s="28" t="s">
        <v>36</v>
      </c>
      <c r="D99" s="36"/>
      <c r="E99" s="36"/>
      <c r="F99" s="26" t="str">
        <f>IF(E20="","",E20)</f>
        <v>Vyplň údaj</v>
      </c>
      <c r="G99" s="36"/>
      <c r="H99" s="36"/>
      <c r="I99" s="28" t="s">
        <v>40</v>
      </c>
      <c r="J99" s="32" t="str">
        <f>E26</f>
        <v xml:space="preserve"> </v>
      </c>
      <c r="K99" s="36"/>
      <c r="L99" s="113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10.3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113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11" customFormat="1" ht="29.25" customHeight="1">
      <c r="A101" s="151"/>
      <c r="B101" s="152"/>
      <c r="C101" s="153" t="s">
        <v>141</v>
      </c>
      <c r="D101" s="154" t="s">
        <v>62</v>
      </c>
      <c r="E101" s="154" t="s">
        <v>58</v>
      </c>
      <c r="F101" s="154" t="s">
        <v>59</v>
      </c>
      <c r="G101" s="154" t="s">
        <v>142</v>
      </c>
      <c r="H101" s="154" t="s">
        <v>143</v>
      </c>
      <c r="I101" s="154" t="s">
        <v>144</v>
      </c>
      <c r="J101" s="154" t="s">
        <v>121</v>
      </c>
      <c r="K101" s="155" t="s">
        <v>145</v>
      </c>
      <c r="L101" s="156"/>
      <c r="M101" s="68" t="s">
        <v>34</v>
      </c>
      <c r="N101" s="69" t="s">
        <v>47</v>
      </c>
      <c r="O101" s="69" t="s">
        <v>146</v>
      </c>
      <c r="P101" s="69" t="s">
        <v>147</v>
      </c>
      <c r="Q101" s="69" t="s">
        <v>148</v>
      </c>
      <c r="R101" s="69" t="s">
        <v>149</v>
      </c>
      <c r="S101" s="69" t="s">
        <v>150</v>
      </c>
      <c r="T101" s="70" t="s">
        <v>151</v>
      </c>
      <c r="U101" s="15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/>
    </row>
    <row r="102" spans="1:65" s="2" customFormat="1" ht="22.9" customHeight="1">
      <c r="A102" s="34"/>
      <c r="B102" s="35"/>
      <c r="C102" s="75" t="s">
        <v>152</v>
      </c>
      <c r="D102" s="36"/>
      <c r="E102" s="36"/>
      <c r="F102" s="36"/>
      <c r="G102" s="36"/>
      <c r="H102" s="36"/>
      <c r="I102" s="36"/>
      <c r="J102" s="157">
        <f>BK102</f>
        <v>0</v>
      </c>
      <c r="K102" s="36"/>
      <c r="L102" s="39"/>
      <c r="M102" s="71"/>
      <c r="N102" s="158"/>
      <c r="O102" s="72"/>
      <c r="P102" s="159">
        <f>P103+P371+P409</f>
        <v>0</v>
      </c>
      <c r="Q102" s="72"/>
      <c r="R102" s="159">
        <f>R103+R371+R409</f>
        <v>352.66811887742085</v>
      </c>
      <c r="S102" s="72"/>
      <c r="T102" s="160">
        <f>T103+T371+T409</f>
        <v>7.8925750000000008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6" t="s">
        <v>76</v>
      </c>
      <c r="AU102" s="16" t="s">
        <v>122</v>
      </c>
      <c r="BK102" s="161">
        <f>BK103+BK371+BK409</f>
        <v>0</v>
      </c>
    </row>
    <row r="103" spans="1:65" s="12" customFormat="1" ht="25.9" customHeight="1">
      <c r="B103" s="162"/>
      <c r="C103" s="163"/>
      <c r="D103" s="164" t="s">
        <v>76</v>
      </c>
      <c r="E103" s="165" t="s">
        <v>153</v>
      </c>
      <c r="F103" s="165" t="s">
        <v>154</v>
      </c>
      <c r="G103" s="163"/>
      <c r="H103" s="163"/>
      <c r="I103" s="166"/>
      <c r="J103" s="167">
        <f>BK103</f>
        <v>0</v>
      </c>
      <c r="K103" s="163"/>
      <c r="L103" s="168"/>
      <c r="M103" s="169"/>
      <c r="N103" s="170"/>
      <c r="O103" s="170"/>
      <c r="P103" s="171">
        <f>P104+P169+P191+P229+P249+P253+P276+P353+P366</f>
        <v>0</v>
      </c>
      <c r="Q103" s="170"/>
      <c r="R103" s="171">
        <f>R104+R169+R191+R229+R249+R253+R276+R353+R366</f>
        <v>321.97325875742081</v>
      </c>
      <c r="S103" s="170"/>
      <c r="T103" s="172">
        <f>T104+T169+T191+T229+T249+T253+T276+T353+T366</f>
        <v>7.8925750000000008</v>
      </c>
      <c r="AR103" s="173" t="s">
        <v>23</v>
      </c>
      <c r="AT103" s="174" t="s">
        <v>76</v>
      </c>
      <c r="AU103" s="174" t="s">
        <v>77</v>
      </c>
      <c r="AY103" s="173" t="s">
        <v>155</v>
      </c>
      <c r="BK103" s="175">
        <f>BK104+BK169+BK191+BK229+BK249+BK253+BK276+BK353+BK366</f>
        <v>0</v>
      </c>
    </row>
    <row r="104" spans="1:65" s="12" customFormat="1" ht="22.9" customHeight="1">
      <c r="B104" s="162"/>
      <c r="C104" s="163"/>
      <c r="D104" s="164" t="s">
        <v>76</v>
      </c>
      <c r="E104" s="176" t="s">
        <v>23</v>
      </c>
      <c r="F104" s="176" t="s">
        <v>156</v>
      </c>
      <c r="G104" s="163"/>
      <c r="H104" s="163"/>
      <c r="I104" s="166"/>
      <c r="J104" s="177">
        <f>BK104</f>
        <v>0</v>
      </c>
      <c r="K104" s="163"/>
      <c r="L104" s="168"/>
      <c r="M104" s="169"/>
      <c r="N104" s="170"/>
      <c r="O104" s="170"/>
      <c r="P104" s="171">
        <f>P105+SUM(P106:P159)</f>
        <v>0</v>
      </c>
      <c r="Q104" s="170"/>
      <c r="R104" s="171">
        <f>R105+SUM(R106:R159)</f>
        <v>1.0507008799999999</v>
      </c>
      <c r="S104" s="170"/>
      <c r="T104" s="172">
        <f>T105+SUM(T106:T159)</f>
        <v>0</v>
      </c>
      <c r="AR104" s="173" t="s">
        <v>23</v>
      </c>
      <c r="AT104" s="174" t="s">
        <v>76</v>
      </c>
      <c r="AU104" s="174" t="s">
        <v>23</v>
      </c>
      <c r="AY104" s="173" t="s">
        <v>155</v>
      </c>
      <c r="BK104" s="175">
        <f>BK105+SUM(BK106:BK159)</f>
        <v>0</v>
      </c>
    </row>
    <row r="105" spans="1:65" s="2" customFormat="1" ht="33" customHeight="1">
      <c r="A105" s="34"/>
      <c r="B105" s="35"/>
      <c r="C105" s="178" t="s">
        <v>23</v>
      </c>
      <c r="D105" s="178" t="s">
        <v>157</v>
      </c>
      <c r="E105" s="179" t="s">
        <v>158</v>
      </c>
      <c r="F105" s="180" t="s">
        <v>159</v>
      </c>
      <c r="G105" s="181" t="s">
        <v>160</v>
      </c>
      <c r="H105" s="182">
        <v>450</v>
      </c>
      <c r="I105" s="183"/>
      <c r="J105" s="184">
        <f>ROUND(I105*H105,2)</f>
        <v>0</v>
      </c>
      <c r="K105" s="180" t="s">
        <v>161</v>
      </c>
      <c r="L105" s="39"/>
      <c r="M105" s="185" t="s">
        <v>34</v>
      </c>
      <c r="N105" s="186" t="s">
        <v>48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162</v>
      </c>
      <c r="AT105" s="189" t="s">
        <v>157</v>
      </c>
      <c r="AU105" s="189" t="s">
        <v>22</v>
      </c>
      <c r="AY105" s="16" t="s">
        <v>155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6" t="s">
        <v>23</v>
      </c>
      <c r="BK105" s="190">
        <f>ROUND(I105*H105,2)</f>
        <v>0</v>
      </c>
      <c r="BL105" s="16" t="s">
        <v>162</v>
      </c>
      <c r="BM105" s="189" t="s">
        <v>163</v>
      </c>
    </row>
    <row r="106" spans="1:65" s="2" customFormat="1" ht="29.25">
      <c r="A106" s="34"/>
      <c r="B106" s="35"/>
      <c r="C106" s="36"/>
      <c r="D106" s="191" t="s">
        <v>164</v>
      </c>
      <c r="E106" s="36"/>
      <c r="F106" s="192" t="s">
        <v>165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6" t="s">
        <v>164</v>
      </c>
      <c r="AU106" s="16" t="s">
        <v>22</v>
      </c>
    </row>
    <row r="107" spans="1:65" s="2" customFormat="1" ht="11.25">
      <c r="A107" s="34"/>
      <c r="B107" s="35"/>
      <c r="C107" s="36"/>
      <c r="D107" s="196" t="s">
        <v>166</v>
      </c>
      <c r="E107" s="36"/>
      <c r="F107" s="197" t="s">
        <v>167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6" t="s">
        <v>166</v>
      </c>
      <c r="AU107" s="16" t="s">
        <v>22</v>
      </c>
    </row>
    <row r="108" spans="1:65" s="2" customFormat="1" ht="16.5" customHeight="1">
      <c r="A108" s="34"/>
      <c r="B108" s="35"/>
      <c r="C108" s="178" t="s">
        <v>22</v>
      </c>
      <c r="D108" s="178" t="s">
        <v>157</v>
      </c>
      <c r="E108" s="179" t="s">
        <v>168</v>
      </c>
      <c r="F108" s="180" t="s">
        <v>169</v>
      </c>
      <c r="G108" s="181" t="s">
        <v>160</v>
      </c>
      <c r="H108" s="182">
        <v>450</v>
      </c>
      <c r="I108" s="183"/>
      <c r="J108" s="184">
        <f>ROUND(I108*H108,2)</f>
        <v>0</v>
      </c>
      <c r="K108" s="180" t="s">
        <v>161</v>
      </c>
      <c r="L108" s="39"/>
      <c r="M108" s="185" t="s">
        <v>34</v>
      </c>
      <c r="N108" s="186" t="s">
        <v>48</v>
      </c>
      <c r="O108" s="64"/>
      <c r="P108" s="187">
        <f>O108*H108</f>
        <v>0</v>
      </c>
      <c r="Q108" s="187">
        <v>9.0000000000000006E-5</v>
      </c>
      <c r="R108" s="187">
        <f>Q108*H108</f>
        <v>4.0500000000000001E-2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162</v>
      </c>
      <c r="AT108" s="189" t="s">
        <v>157</v>
      </c>
      <c r="AU108" s="189" t="s">
        <v>22</v>
      </c>
      <c r="AY108" s="16" t="s">
        <v>155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6" t="s">
        <v>23</v>
      </c>
      <c r="BK108" s="190">
        <f>ROUND(I108*H108,2)</f>
        <v>0</v>
      </c>
      <c r="BL108" s="16" t="s">
        <v>162</v>
      </c>
      <c r="BM108" s="189" t="s">
        <v>170</v>
      </c>
    </row>
    <row r="109" spans="1:65" s="2" customFormat="1" ht="19.5">
      <c r="A109" s="34"/>
      <c r="B109" s="35"/>
      <c r="C109" s="36"/>
      <c r="D109" s="191" t="s">
        <v>164</v>
      </c>
      <c r="E109" s="36"/>
      <c r="F109" s="192" t="s">
        <v>171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6" t="s">
        <v>164</v>
      </c>
      <c r="AU109" s="16" t="s">
        <v>22</v>
      </c>
    </row>
    <row r="110" spans="1:65" s="2" customFormat="1" ht="11.25">
      <c r="A110" s="34"/>
      <c r="B110" s="35"/>
      <c r="C110" s="36"/>
      <c r="D110" s="196" t="s">
        <v>166</v>
      </c>
      <c r="E110" s="36"/>
      <c r="F110" s="197" t="s">
        <v>172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166</v>
      </c>
      <c r="AU110" s="16" t="s">
        <v>22</v>
      </c>
    </row>
    <row r="111" spans="1:65" s="2" customFormat="1" ht="24.2" customHeight="1">
      <c r="A111" s="34"/>
      <c r="B111" s="35"/>
      <c r="C111" s="178" t="s">
        <v>173</v>
      </c>
      <c r="D111" s="178" t="s">
        <v>157</v>
      </c>
      <c r="E111" s="179" t="s">
        <v>174</v>
      </c>
      <c r="F111" s="180" t="s">
        <v>175</v>
      </c>
      <c r="G111" s="181" t="s">
        <v>176</v>
      </c>
      <c r="H111" s="182">
        <v>5</v>
      </c>
      <c r="I111" s="183"/>
      <c r="J111" s="184">
        <f>ROUND(I111*H111,2)</f>
        <v>0</v>
      </c>
      <c r="K111" s="180" t="s">
        <v>161</v>
      </c>
      <c r="L111" s="39"/>
      <c r="M111" s="185" t="s">
        <v>34</v>
      </c>
      <c r="N111" s="186" t="s">
        <v>48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162</v>
      </c>
      <c r="AT111" s="189" t="s">
        <v>157</v>
      </c>
      <c r="AU111" s="189" t="s">
        <v>22</v>
      </c>
      <c r="AY111" s="16" t="s">
        <v>155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6" t="s">
        <v>23</v>
      </c>
      <c r="BK111" s="190">
        <f>ROUND(I111*H111,2)</f>
        <v>0</v>
      </c>
      <c r="BL111" s="16" t="s">
        <v>162</v>
      </c>
      <c r="BM111" s="189" t="s">
        <v>177</v>
      </c>
    </row>
    <row r="112" spans="1:65" s="2" customFormat="1" ht="19.5">
      <c r="A112" s="34"/>
      <c r="B112" s="35"/>
      <c r="C112" s="36"/>
      <c r="D112" s="191" t="s">
        <v>164</v>
      </c>
      <c r="E112" s="36"/>
      <c r="F112" s="192" t="s">
        <v>178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6" t="s">
        <v>164</v>
      </c>
      <c r="AU112" s="16" t="s">
        <v>22</v>
      </c>
    </row>
    <row r="113" spans="1:65" s="2" customFormat="1" ht="11.25">
      <c r="A113" s="34"/>
      <c r="B113" s="35"/>
      <c r="C113" s="36"/>
      <c r="D113" s="196" t="s">
        <v>166</v>
      </c>
      <c r="E113" s="36"/>
      <c r="F113" s="197" t="s">
        <v>179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166</v>
      </c>
      <c r="AU113" s="16" t="s">
        <v>22</v>
      </c>
    </row>
    <row r="114" spans="1:65" s="2" customFormat="1" ht="24.2" customHeight="1">
      <c r="A114" s="34"/>
      <c r="B114" s="35"/>
      <c r="C114" s="178" t="s">
        <v>162</v>
      </c>
      <c r="D114" s="178" t="s">
        <v>157</v>
      </c>
      <c r="E114" s="179" t="s">
        <v>180</v>
      </c>
      <c r="F114" s="180" t="s">
        <v>181</v>
      </c>
      <c r="G114" s="181" t="s">
        <v>182</v>
      </c>
      <c r="H114" s="182">
        <v>4.2</v>
      </c>
      <c r="I114" s="183"/>
      <c r="J114" s="184">
        <f>ROUND(I114*H114,2)</f>
        <v>0</v>
      </c>
      <c r="K114" s="180" t="s">
        <v>161</v>
      </c>
      <c r="L114" s="39"/>
      <c r="M114" s="185" t="s">
        <v>34</v>
      </c>
      <c r="N114" s="186" t="s">
        <v>48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162</v>
      </c>
      <c r="AT114" s="189" t="s">
        <v>157</v>
      </c>
      <c r="AU114" s="189" t="s">
        <v>22</v>
      </c>
      <c r="AY114" s="16" t="s">
        <v>155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6" t="s">
        <v>23</v>
      </c>
      <c r="BK114" s="190">
        <f>ROUND(I114*H114,2)</f>
        <v>0</v>
      </c>
      <c r="BL114" s="16" t="s">
        <v>162</v>
      </c>
      <c r="BM114" s="189" t="s">
        <v>183</v>
      </c>
    </row>
    <row r="115" spans="1:65" s="2" customFormat="1" ht="39">
      <c r="A115" s="34"/>
      <c r="B115" s="35"/>
      <c r="C115" s="36"/>
      <c r="D115" s="191" t="s">
        <v>164</v>
      </c>
      <c r="E115" s="36"/>
      <c r="F115" s="192" t="s">
        <v>184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6" t="s">
        <v>164</v>
      </c>
      <c r="AU115" s="16" t="s">
        <v>22</v>
      </c>
    </row>
    <row r="116" spans="1:65" s="2" customFormat="1" ht="11.25">
      <c r="A116" s="34"/>
      <c r="B116" s="35"/>
      <c r="C116" s="36"/>
      <c r="D116" s="196" t="s">
        <v>166</v>
      </c>
      <c r="E116" s="36"/>
      <c r="F116" s="197" t="s">
        <v>185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6" t="s">
        <v>166</v>
      </c>
      <c r="AU116" s="16" t="s">
        <v>22</v>
      </c>
    </row>
    <row r="117" spans="1:65" s="13" customFormat="1" ht="11.25">
      <c r="B117" s="198"/>
      <c r="C117" s="199"/>
      <c r="D117" s="191" t="s">
        <v>186</v>
      </c>
      <c r="E117" s="200" t="s">
        <v>34</v>
      </c>
      <c r="F117" s="201" t="s">
        <v>187</v>
      </c>
      <c r="G117" s="199"/>
      <c r="H117" s="202">
        <v>4.2</v>
      </c>
      <c r="I117" s="203"/>
      <c r="J117" s="199"/>
      <c r="K117" s="199"/>
      <c r="L117" s="204"/>
      <c r="M117" s="205"/>
      <c r="N117" s="206"/>
      <c r="O117" s="206"/>
      <c r="P117" s="206"/>
      <c r="Q117" s="206"/>
      <c r="R117" s="206"/>
      <c r="S117" s="206"/>
      <c r="T117" s="207"/>
      <c r="AT117" s="208" t="s">
        <v>186</v>
      </c>
      <c r="AU117" s="208" t="s">
        <v>22</v>
      </c>
      <c r="AV117" s="13" t="s">
        <v>22</v>
      </c>
      <c r="AW117" s="13" t="s">
        <v>39</v>
      </c>
      <c r="AX117" s="13" t="s">
        <v>23</v>
      </c>
      <c r="AY117" s="208" t="s">
        <v>155</v>
      </c>
    </row>
    <row r="118" spans="1:65" s="2" customFormat="1" ht="24.2" customHeight="1">
      <c r="A118" s="34"/>
      <c r="B118" s="35"/>
      <c r="C118" s="178" t="s">
        <v>188</v>
      </c>
      <c r="D118" s="178" t="s">
        <v>157</v>
      </c>
      <c r="E118" s="179" t="s">
        <v>189</v>
      </c>
      <c r="F118" s="180" t="s">
        <v>190</v>
      </c>
      <c r="G118" s="181" t="s">
        <v>182</v>
      </c>
      <c r="H118" s="182">
        <v>1.4</v>
      </c>
      <c r="I118" s="183"/>
      <c r="J118" s="184">
        <f>ROUND(I118*H118,2)</f>
        <v>0</v>
      </c>
      <c r="K118" s="180" t="s">
        <v>161</v>
      </c>
      <c r="L118" s="39"/>
      <c r="M118" s="185" t="s">
        <v>34</v>
      </c>
      <c r="N118" s="186" t="s">
        <v>48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162</v>
      </c>
      <c r="AT118" s="189" t="s">
        <v>157</v>
      </c>
      <c r="AU118" s="189" t="s">
        <v>22</v>
      </c>
      <c r="AY118" s="16" t="s">
        <v>155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6" t="s">
        <v>23</v>
      </c>
      <c r="BK118" s="190">
        <f>ROUND(I118*H118,2)</f>
        <v>0</v>
      </c>
      <c r="BL118" s="16" t="s">
        <v>162</v>
      </c>
      <c r="BM118" s="189" t="s">
        <v>191</v>
      </c>
    </row>
    <row r="119" spans="1:65" s="2" customFormat="1" ht="39">
      <c r="A119" s="34"/>
      <c r="B119" s="35"/>
      <c r="C119" s="36"/>
      <c r="D119" s="191" t="s">
        <v>164</v>
      </c>
      <c r="E119" s="36"/>
      <c r="F119" s="192" t="s">
        <v>192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6" t="s">
        <v>164</v>
      </c>
      <c r="AU119" s="16" t="s">
        <v>22</v>
      </c>
    </row>
    <row r="120" spans="1:65" s="2" customFormat="1" ht="11.25">
      <c r="A120" s="34"/>
      <c r="B120" s="35"/>
      <c r="C120" s="36"/>
      <c r="D120" s="196" t="s">
        <v>166</v>
      </c>
      <c r="E120" s="36"/>
      <c r="F120" s="197" t="s">
        <v>193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6" t="s">
        <v>166</v>
      </c>
      <c r="AU120" s="16" t="s">
        <v>22</v>
      </c>
    </row>
    <row r="121" spans="1:65" s="13" customFormat="1" ht="11.25">
      <c r="B121" s="198"/>
      <c r="C121" s="199"/>
      <c r="D121" s="191" t="s">
        <v>186</v>
      </c>
      <c r="E121" s="200" t="s">
        <v>34</v>
      </c>
      <c r="F121" s="201" t="s">
        <v>194</v>
      </c>
      <c r="G121" s="199"/>
      <c r="H121" s="202">
        <v>1.4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186</v>
      </c>
      <c r="AU121" s="208" t="s">
        <v>22</v>
      </c>
      <c r="AV121" s="13" t="s">
        <v>22</v>
      </c>
      <c r="AW121" s="13" t="s">
        <v>39</v>
      </c>
      <c r="AX121" s="13" t="s">
        <v>23</v>
      </c>
      <c r="AY121" s="208" t="s">
        <v>155</v>
      </c>
    </row>
    <row r="122" spans="1:65" s="2" customFormat="1" ht="24.2" customHeight="1">
      <c r="A122" s="34"/>
      <c r="B122" s="35"/>
      <c r="C122" s="178" t="s">
        <v>195</v>
      </c>
      <c r="D122" s="178" t="s">
        <v>157</v>
      </c>
      <c r="E122" s="179" t="s">
        <v>196</v>
      </c>
      <c r="F122" s="180" t="s">
        <v>197</v>
      </c>
      <c r="G122" s="181" t="s">
        <v>182</v>
      </c>
      <c r="H122" s="182">
        <v>13</v>
      </c>
      <c r="I122" s="183"/>
      <c r="J122" s="184">
        <f>ROUND(I122*H122,2)</f>
        <v>0</v>
      </c>
      <c r="K122" s="180" t="s">
        <v>161</v>
      </c>
      <c r="L122" s="39"/>
      <c r="M122" s="185" t="s">
        <v>34</v>
      </c>
      <c r="N122" s="186" t="s">
        <v>48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162</v>
      </c>
      <c r="AT122" s="189" t="s">
        <v>157</v>
      </c>
      <c r="AU122" s="189" t="s">
        <v>22</v>
      </c>
      <c r="AY122" s="16" t="s">
        <v>155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6" t="s">
        <v>23</v>
      </c>
      <c r="BK122" s="190">
        <f>ROUND(I122*H122,2)</f>
        <v>0</v>
      </c>
      <c r="BL122" s="16" t="s">
        <v>162</v>
      </c>
      <c r="BM122" s="189" t="s">
        <v>198</v>
      </c>
    </row>
    <row r="123" spans="1:65" s="2" customFormat="1" ht="39">
      <c r="A123" s="34"/>
      <c r="B123" s="35"/>
      <c r="C123" s="36"/>
      <c r="D123" s="191" t="s">
        <v>164</v>
      </c>
      <c r="E123" s="36"/>
      <c r="F123" s="192" t="s">
        <v>199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6" t="s">
        <v>164</v>
      </c>
      <c r="AU123" s="16" t="s">
        <v>22</v>
      </c>
    </row>
    <row r="124" spans="1:65" s="2" customFormat="1" ht="11.25">
      <c r="A124" s="34"/>
      <c r="B124" s="35"/>
      <c r="C124" s="36"/>
      <c r="D124" s="196" t="s">
        <v>166</v>
      </c>
      <c r="E124" s="36"/>
      <c r="F124" s="197" t="s">
        <v>200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166</v>
      </c>
      <c r="AU124" s="16" t="s">
        <v>22</v>
      </c>
    </row>
    <row r="125" spans="1:65" s="13" customFormat="1" ht="11.25">
      <c r="B125" s="198"/>
      <c r="C125" s="199"/>
      <c r="D125" s="191" t="s">
        <v>186</v>
      </c>
      <c r="E125" s="200" t="s">
        <v>34</v>
      </c>
      <c r="F125" s="201" t="s">
        <v>201</v>
      </c>
      <c r="G125" s="199"/>
      <c r="H125" s="202">
        <v>13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186</v>
      </c>
      <c r="AU125" s="208" t="s">
        <v>22</v>
      </c>
      <c r="AV125" s="13" t="s">
        <v>22</v>
      </c>
      <c r="AW125" s="13" t="s">
        <v>39</v>
      </c>
      <c r="AX125" s="13" t="s">
        <v>23</v>
      </c>
      <c r="AY125" s="208" t="s">
        <v>155</v>
      </c>
    </row>
    <row r="126" spans="1:65" s="2" customFormat="1" ht="24.2" customHeight="1">
      <c r="A126" s="34"/>
      <c r="B126" s="35"/>
      <c r="C126" s="178" t="s">
        <v>202</v>
      </c>
      <c r="D126" s="178" t="s">
        <v>157</v>
      </c>
      <c r="E126" s="179" t="s">
        <v>203</v>
      </c>
      <c r="F126" s="180" t="s">
        <v>204</v>
      </c>
      <c r="G126" s="181" t="s">
        <v>182</v>
      </c>
      <c r="H126" s="182">
        <v>1.3</v>
      </c>
      <c r="I126" s="183"/>
      <c r="J126" s="184">
        <f>ROUND(I126*H126,2)</f>
        <v>0</v>
      </c>
      <c r="K126" s="180" t="s">
        <v>161</v>
      </c>
      <c r="L126" s="39"/>
      <c r="M126" s="185" t="s">
        <v>34</v>
      </c>
      <c r="N126" s="186" t="s">
        <v>48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162</v>
      </c>
      <c r="AT126" s="189" t="s">
        <v>157</v>
      </c>
      <c r="AU126" s="189" t="s">
        <v>22</v>
      </c>
      <c r="AY126" s="16" t="s">
        <v>155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6" t="s">
        <v>23</v>
      </c>
      <c r="BK126" s="190">
        <f>ROUND(I126*H126,2)</f>
        <v>0</v>
      </c>
      <c r="BL126" s="16" t="s">
        <v>162</v>
      </c>
      <c r="BM126" s="189" t="s">
        <v>205</v>
      </c>
    </row>
    <row r="127" spans="1:65" s="2" customFormat="1" ht="39">
      <c r="A127" s="34"/>
      <c r="B127" s="35"/>
      <c r="C127" s="36"/>
      <c r="D127" s="191" t="s">
        <v>164</v>
      </c>
      <c r="E127" s="36"/>
      <c r="F127" s="192" t="s">
        <v>206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164</v>
      </c>
      <c r="AU127" s="16" t="s">
        <v>22</v>
      </c>
    </row>
    <row r="128" spans="1:65" s="2" customFormat="1" ht="11.25">
      <c r="A128" s="34"/>
      <c r="B128" s="35"/>
      <c r="C128" s="36"/>
      <c r="D128" s="196" t="s">
        <v>166</v>
      </c>
      <c r="E128" s="36"/>
      <c r="F128" s="197" t="s">
        <v>207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166</v>
      </c>
      <c r="AU128" s="16" t="s">
        <v>22</v>
      </c>
    </row>
    <row r="129" spans="1:65" s="13" customFormat="1" ht="11.25">
      <c r="B129" s="198"/>
      <c r="C129" s="199"/>
      <c r="D129" s="191" t="s">
        <v>186</v>
      </c>
      <c r="E129" s="200" t="s">
        <v>34</v>
      </c>
      <c r="F129" s="201" t="s">
        <v>208</v>
      </c>
      <c r="G129" s="199"/>
      <c r="H129" s="202">
        <v>1.3</v>
      </c>
      <c r="I129" s="203"/>
      <c r="J129" s="199"/>
      <c r="K129" s="199"/>
      <c r="L129" s="204"/>
      <c r="M129" s="205"/>
      <c r="N129" s="206"/>
      <c r="O129" s="206"/>
      <c r="P129" s="206"/>
      <c r="Q129" s="206"/>
      <c r="R129" s="206"/>
      <c r="S129" s="206"/>
      <c r="T129" s="207"/>
      <c r="AT129" s="208" t="s">
        <v>186</v>
      </c>
      <c r="AU129" s="208" t="s">
        <v>22</v>
      </c>
      <c r="AV129" s="13" t="s">
        <v>22</v>
      </c>
      <c r="AW129" s="13" t="s">
        <v>39</v>
      </c>
      <c r="AX129" s="13" t="s">
        <v>23</v>
      </c>
      <c r="AY129" s="208" t="s">
        <v>155</v>
      </c>
    </row>
    <row r="130" spans="1:65" s="2" customFormat="1" ht="37.9" customHeight="1">
      <c r="A130" s="34"/>
      <c r="B130" s="35"/>
      <c r="C130" s="178" t="s">
        <v>209</v>
      </c>
      <c r="D130" s="178" t="s">
        <v>157</v>
      </c>
      <c r="E130" s="179" t="s">
        <v>210</v>
      </c>
      <c r="F130" s="180" t="s">
        <v>211</v>
      </c>
      <c r="G130" s="181" t="s">
        <v>182</v>
      </c>
      <c r="H130" s="182">
        <v>107.1</v>
      </c>
      <c r="I130" s="183"/>
      <c r="J130" s="184">
        <f>ROUND(I130*H130,2)</f>
        <v>0</v>
      </c>
      <c r="K130" s="180" t="s">
        <v>161</v>
      </c>
      <c r="L130" s="39"/>
      <c r="M130" s="185" t="s">
        <v>34</v>
      </c>
      <c r="N130" s="186" t="s">
        <v>48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162</v>
      </c>
      <c r="AT130" s="189" t="s">
        <v>157</v>
      </c>
      <c r="AU130" s="189" t="s">
        <v>22</v>
      </c>
      <c r="AY130" s="16" t="s">
        <v>155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6" t="s">
        <v>23</v>
      </c>
      <c r="BK130" s="190">
        <f>ROUND(I130*H130,2)</f>
        <v>0</v>
      </c>
      <c r="BL130" s="16" t="s">
        <v>162</v>
      </c>
      <c r="BM130" s="189" t="s">
        <v>212</v>
      </c>
    </row>
    <row r="131" spans="1:65" s="2" customFormat="1" ht="19.5">
      <c r="A131" s="34"/>
      <c r="B131" s="35"/>
      <c r="C131" s="36"/>
      <c r="D131" s="191" t="s">
        <v>164</v>
      </c>
      <c r="E131" s="36"/>
      <c r="F131" s="192" t="s">
        <v>213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164</v>
      </c>
      <c r="AU131" s="16" t="s">
        <v>22</v>
      </c>
    </row>
    <row r="132" spans="1:65" s="2" customFormat="1" ht="11.25">
      <c r="A132" s="34"/>
      <c r="B132" s="35"/>
      <c r="C132" s="36"/>
      <c r="D132" s="196" t="s">
        <v>166</v>
      </c>
      <c r="E132" s="36"/>
      <c r="F132" s="197" t="s">
        <v>214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166</v>
      </c>
      <c r="AU132" s="16" t="s">
        <v>22</v>
      </c>
    </row>
    <row r="133" spans="1:65" s="13" customFormat="1" ht="11.25">
      <c r="B133" s="198"/>
      <c r="C133" s="199"/>
      <c r="D133" s="191" t="s">
        <v>186</v>
      </c>
      <c r="E133" s="200" t="s">
        <v>34</v>
      </c>
      <c r="F133" s="201" t="s">
        <v>215</v>
      </c>
      <c r="G133" s="199"/>
      <c r="H133" s="202">
        <v>90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186</v>
      </c>
      <c r="AU133" s="208" t="s">
        <v>22</v>
      </c>
      <c r="AV133" s="13" t="s">
        <v>22</v>
      </c>
      <c r="AW133" s="13" t="s">
        <v>39</v>
      </c>
      <c r="AX133" s="13" t="s">
        <v>77</v>
      </c>
      <c r="AY133" s="208" t="s">
        <v>155</v>
      </c>
    </row>
    <row r="134" spans="1:65" s="13" customFormat="1" ht="11.25">
      <c r="B134" s="198"/>
      <c r="C134" s="199"/>
      <c r="D134" s="191" t="s">
        <v>186</v>
      </c>
      <c r="E134" s="200" t="s">
        <v>34</v>
      </c>
      <c r="F134" s="201" t="s">
        <v>216</v>
      </c>
      <c r="G134" s="199"/>
      <c r="H134" s="202">
        <v>7.5</v>
      </c>
      <c r="I134" s="203"/>
      <c r="J134" s="199"/>
      <c r="K134" s="199"/>
      <c r="L134" s="204"/>
      <c r="M134" s="205"/>
      <c r="N134" s="206"/>
      <c r="O134" s="206"/>
      <c r="P134" s="206"/>
      <c r="Q134" s="206"/>
      <c r="R134" s="206"/>
      <c r="S134" s="206"/>
      <c r="T134" s="207"/>
      <c r="AT134" s="208" t="s">
        <v>186</v>
      </c>
      <c r="AU134" s="208" t="s">
        <v>22</v>
      </c>
      <c r="AV134" s="13" t="s">
        <v>22</v>
      </c>
      <c r="AW134" s="13" t="s">
        <v>39</v>
      </c>
      <c r="AX134" s="13" t="s">
        <v>77</v>
      </c>
      <c r="AY134" s="208" t="s">
        <v>155</v>
      </c>
    </row>
    <row r="135" spans="1:65" s="13" customFormat="1" ht="11.25">
      <c r="B135" s="198"/>
      <c r="C135" s="199"/>
      <c r="D135" s="191" t="s">
        <v>186</v>
      </c>
      <c r="E135" s="200" t="s">
        <v>34</v>
      </c>
      <c r="F135" s="201" t="s">
        <v>217</v>
      </c>
      <c r="G135" s="199"/>
      <c r="H135" s="202">
        <v>9.6</v>
      </c>
      <c r="I135" s="203"/>
      <c r="J135" s="199"/>
      <c r="K135" s="199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186</v>
      </c>
      <c r="AU135" s="208" t="s">
        <v>22</v>
      </c>
      <c r="AV135" s="13" t="s">
        <v>22</v>
      </c>
      <c r="AW135" s="13" t="s">
        <v>39</v>
      </c>
      <c r="AX135" s="13" t="s">
        <v>77</v>
      </c>
      <c r="AY135" s="208" t="s">
        <v>155</v>
      </c>
    </row>
    <row r="136" spans="1:65" s="14" customFormat="1" ht="11.25">
      <c r="B136" s="209"/>
      <c r="C136" s="210"/>
      <c r="D136" s="191" t="s">
        <v>186</v>
      </c>
      <c r="E136" s="211" t="s">
        <v>34</v>
      </c>
      <c r="F136" s="212" t="s">
        <v>218</v>
      </c>
      <c r="G136" s="210"/>
      <c r="H136" s="213">
        <v>107.1</v>
      </c>
      <c r="I136" s="214"/>
      <c r="J136" s="210"/>
      <c r="K136" s="210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186</v>
      </c>
      <c r="AU136" s="219" t="s">
        <v>22</v>
      </c>
      <c r="AV136" s="14" t="s">
        <v>162</v>
      </c>
      <c r="AW136" s="14" t="s">
        <v>39</v>
      </c>
      <c r="AX136" s="14" t="s">
        <v>23</v>
      </c>
      <c r="AY136" s="219" t="s">
        <v>155</v>
      </c>
    </row>
    <row r="137" spans="1:65" s="2" customFormat="1" ht="24.2" customHeight="1">
      <c r="A137" s="34"/>
      <c r="B137" s="35"/>
      <c r="C137" s="178" t="s">
        <v>219</v>
      </c>
      <c r="D137" s="178" t="s">
        <v>157</v>
      </c>
      <c r="E137" s="179" t="s">
        <v>220</v>
      </c>
      <c r="F137" s="180" t="s">
        <v>221</v>
      </c>
      <c r="G137" s="181" t="s">
        <v>160</v>
      </c>
      <c r="H137" s="182">
        <v>125</v>
      </c>
      <c r="I137" s="183"/>
      <c r="J137" s="184">
        <f>ROUND(I137*H137,2)</f>
        <v>0</v>
      </c>
      <c r="K137" s="180" t="s">
        <v>161</v>
      </c>
      <c r="L137" s="39"/>
      <c r="M137" s="185" t="s">
        <v>34</v>
      </c>
      <c r="N137" s="186" t="s">
        <v>48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162</v>
      </c>
      <c r="AT137" s="189" t="s">
        <v>157</v>
      </c>
      <c r="AU137" s="189" t="s">
        <v>22</v>
      </c>
      <c r="AY137" s="16" t="s">
        <v>155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6" t="s">
        <v>23</v>
      </c>
      <c r="BK137" s="190">
        <f>ROUND(I137*H137,2)</f>
        <v>0</v>
      </c>
      <c r="BL137" s="16" t="s">
        <v>162</v>
      </c>
      <c r="BM137" s="189" t="s">
        <v>222</v>
      </c>
    </row>
    <row r="138" spans="1:65" s="2" customFormat="1" ht="19.5">
      <c r="A138" s="34"/>
      <c r="B138" s="35"/>
      <c r="C138" s="36"/>
      <c r="D138" s="191" t="s">
        <v>164</v>
      </c>
      <c r="E138" s="36"/>
      <c r="F138" s="192" t="s">
        <v>223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6" t="s">
        <v>164</v>
      </c>
      <c r="AU138" s="16" t="s">
        <v>22</v>
      </c>
    </row>
    <row r="139" spans="1:65" s="2" customFormat="1" ht="11.25">
      <c r="A139" s="34"/>
      <c r="B139" s="35"/>
      <c r="C139" s="36"/>
      <c r="D139" s="196" t="s">
        <v>166</v>
      </c>
      <c r="E139" s="36"/>
      <c r="F139" s="197" t="s">
        <v>224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166</v>
      </c>
      <c r="AU139" s="16" t="s">
        <v>22</v>
      </c>
    </row>
    <row r="140" spans="1:65" s="13" customFormat="1" ht="11.25">
      <c r="B140" s="198"/>
      <c r="C140" s="199"/>
      <c r="D140" s="191" t="s">
        <v>186</v>
      </c>
      <c r="E140" s="200" t="s">
        <v>34</v>
      </c>
      <c r="F140" s="201" t="s">
        <v>225</v>
      </c>
      <c r="G140" s="199"/>
      <c r="H140" s="202">
        <v>125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186</v>
      </c>
      <c r="AU140" s="208" t="s">
        <v>22</v>
      </c>
      <c r="AV140" s="13" t="s">
        <v>22</v>
      </c>
      <c r="AW140" s="13" t="s">
        <v>39</v>
      </c>
      <c r="AX140" s="13" t="s">
        <v>23</v>
      </c>
      <c r="AY140" s="208" t="s">
        <v>155</v>
      </c>
    </row>
    <row r="141" spans="1:65" s="2" customFormat="1" ht="24.2" customHeight="1">
      <c r="A141" s="34"/>
      <c r="B141" s="35"/>
      <c r="C141" s="178" t="s">
        <v>28</v>
      </c>
      <c r="D141" s="178" t="s">
        <v>157</v>
      </c>
      <c r="E141" s="179" t="s">
        <v>226</v>
      </c>
      <c r="F141" s="180" t="s">
        <v>227</v>
      </c>
      <c r="G141" s="181" t="s">
        <v>160</v>
      </c>
      <c r="H141" s="182">
        <v>140</v>
      </c>
      <c r="I141" s="183"/>
      <c r="J141" s="184">
        <f>ROUND(I141*H141,2)</f>
        <v>0</v>
      </c>
      <c r="K141" s="180" t="s">
        <v>161</v>
      </c>
      <c r="L141" s="39"/>
      <c r="M141" s="185" t="s">
        <v>34</v>
      </c>
      <c r="N141" s="186" t="s">
        <v>48</v>
      </c>
      <c r="O141" s="64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162</v>
      </c>
      <c r="AT141" s="189" t="s">
        <v>157</v>
      </c>
      <c r="AU141" s="189" t="s">
        <v>22</v>
      </c>
      <c r="AY141" s="16" t="s">
        <v>155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6" t="s">
        <v>23</v>
      </c>
      <c r="BK141" s="190">
        <f>ROUND(I141*H141,2)</f>
        <v>0</v>
      </c>
      <c r="BL141" s="16" t="s">
        <v>162</v>
      </c>
      <c r="BM141" s="189" t="s">
        <v>228</v>
      </c>
    </row>
    <row r="142" spans="1:65" s="2" customFormat="1" ht="19.5">
      <c r="A142" s="34"/>
      <c r="B142" s="35"/>
      <c r="C142" s="36"/>
      <c r="D142" s="191" t="s">
        <v>164</v>
      </c>
      <c r="E142" s="36"/>
      <c r="F142" s="192" t="s">
        <v>229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164</v>
      </c>
      <c r="AU142" s="16" t="s">
        <v>22</v>
      </c>
    </row>
    <row r="143" spans="1:65" s="2" customFormat="1" ht="11.25">
      <c r="A143" s="34"/>
      <c r="B143" s="35"/>
      <c r="C143" s="36"/>
      <c r="D143" s="196" t="s">
        <v>166</v>
      </c>
      <c r="E143" s="36"/>
      <c r="F143" s="197" t="s">
        <v>230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166</v>
      </c>
      <c r="AU143" s="16" t="s">
        <v>22</v>
      </c>
    </row>
    <row r="144" spans="1:65" s="2" customFormat="1" ht="24.2" customHeight="1">
      <c r="A144" s="34"/>
      <c r="B144" s="35"/>
      <c r="C144" s="178" t="s">
        <v>231</v>
      </c>
      <c r="D144" s="178" t="s">
        <v>157</v>
      </c>
      <c r="E144" s="179" t="s">
        <v>232</v>
      </c>
      <c r="F144" s="180" t="s">
        <v>233</v>
      </c>
      <c r="G144" s="181" t="s">
        <v>160</v>
      </c>
      <c r="H144" s="182">
        <v>140</v>
      </c>
      <c r="I144" s="183"/>
      <c r="J144" s="184">
        <f>ROUND(I144*H144,2)</f>
        <v>0</v>
      </c>
      <c r="K144" s="180" t="s">
        <v>161</v>
      </c>
      <c r="L144" s="39"/>
      <c r="M144" s="185" t="s">
        <v>34</v>
      </c>
      <c r="N144" s="186" t="s">
        <v>48</v>
      </c>
      <c r="O144" s="64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9" t="s">
        <v>162</v>
      </c>
      <c r="AT144" s="189" t="s">
        <v>157</v>
      </c>
      <c r="AU144" s="189" t="s">
        <v>22</v>
      </c>
      <c r="AY144" s="16" t="s">
        <v>155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6" t="s">
        <v>23</v>
      </c>
      <c r="BK144" s="190">
        <f>ROUND(I144*H144,2)</f>
        <v>0</v>
      </c>
      <c r="BL144" s="16" t="s">
        <v>162</v>
      </c>
      <c r="BM144" s="189" t="s">
        <v>234</v>
      </c>
    </row>
    <row r="145" spans="1:65" s="2" customFormat="1" ht="19.5">
      <c r="A145" s="34"/>
      <c r="B145" s="35"/>
      <c r="C145" s="36"/>
      <c r="D145" s="191" t="s">
        <v>164</v>
      </c>
      <c r="E145" s="36"/>
      <c r="F145" s="192" t="s">
        <v>235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6" t="s">
        <v>164</v>
      </c>
      <c r="AU145" s="16" t="s">
        <v>22</v>
      </c>
    </row>
    <row r="146" spans="1:65" s="2" customFormat="1" ht="11.25">
      <c r="A146" s="34"/>
      <c r="B146" s="35"/>
      <c r="C146" s="36"/>
      <c r="D146" s="196" t="s">
        <v>166</v>
      </c>
      <c r="E146" s="36"/>
      <c r="F146" s="197" t="s">
        <v>236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166</v>
      </c>
      <c r="AU146" s="16" t="s">
        <v>22</v>
      </c>
    </row>
    <row r="147" spans="1:65" s="2" customFormat="1" ht="24.2" customHeight="1">
      <c r="A147" s="34"/>
      <c r="B147" s="35"/>
      <c r="C147" s="178" t="s">
        <v>237</v>
      </c>
      <c r="D147" s="178" t="s">
        <v>157</v>
      </c>
      <c r="E147" s="179" t="s">
        <v>238</v>
      </c>
      <c r="F147" s="180" t="s">
        <v>239</v>
      </c>
      <c r="G147" s="181" t="s">
        <v>160</v>
      </c>
      <c r="H147" s="182">
        <v>14</v>
      </c>
      <c r="I147" s="183"/>
      <c r="J147" s="184">
        <f>ROUND(I147*H147,2)</f>
        <v>0</v>
      </c>
      <c r="K147" s="180" t="s">
        <v>161</v>
      </c>
      <c r="L147" s="39"/>
      <c r="M147" s="185" t="s">
        <v>34</v>
      </c>
      <c r="N147" s="186" t="s">
        <v>48</v>
      </c>
      <c r="O147" s="64"/>
      <c r="P147" s="187">
        <f>O147*H147</f>
        <v>0</v>
      </c>
      <c r="Q147" s="187">
        <v>3.4476799999999998E-3</v>
      </c>
      <c r="R147" s="187">
        <f>Q147*H147</f>
        <v>4.8267519999999994E-2</v>
      </c>
      <c r="S147" s="187">
        <v>0</v>
      </c>
      <c r="T147" s="18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9" t="s">
        <v>162</v>
      </c>
      <c r="AT147" s="189" t="s">
        <v>157</v>
      </c>
      <c r="AU147" s="189" t="s">
        <v>22</v>
      </c>
      <c r="AY147" s="16" t="s">
        <v>155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6" t="s">
        <v>23</v>
      </c>
      <c r="BK147" s="190">
        <f>ROUND(I147*H147,2)</f>
        <v>0</v>
      </c>
      <c r="BL147" s="16" t="s">
        <v>162</v>
      </c>
      <c r="BM147" s="189" t="s">
        <v>240</v>
      </c>
    </row>
    <row r="148" spans="1:65" s="2" customFormat="1" ht="19.5">
      <c r="A148" s="34"/>
      <c r="B148" s="35"/>
      <c r="C148" s="36"/>
      <c r="D148" s="191" t="s">
        <v>164</v>
      </c>
      <c r="E148" s="36"/>
      <c r="F148" s="192" t="s">
        <v>241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164</v>
      </c>
      <c r="AU148" s="16" t="s">
        <v>22</v>
      </c>
    </row>
    <row r="149" spans="1:65" s="2" customFormat="1" ht="11.25">
      <c r="A149" s="34"/>
      <c r="B149" s="35"/>
      <c r="C149" s="36"/>
      <c r="D149" s="196" t="s">
        <v>166</v>
      </c>
      <c r="E149" s="36"/>
      <c r="F149" s="197" t="s">
        <v>242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6" t="s">
        <v>166</v>
      </c>
      <c r="AU149" s="16" t="s">
        <v>22</v>
      </c>
    </row>
    <row r="150" spans="1:65" s="13" customFormat="1" ht="11.25">
      <c r="B150" s="198"/>
      <c r="C150" s="199"/>
      <c r="D150" s="191" t="s">
        <v>186</v>
      </c>
      <c r="E150" s="200" t="s">
        <v>34</v>
      </c>
      <c r="F150" s="201" t="s">
        <v>243</v>
      </c>
      <c r="G150" s="199"/>
      <c r="H150" s="202">
        <v>14</v>
      </c>
      <c r="I150" s="203"/>
      <c r="J150" s="199"/>
      <c r="K150" s="199"/>
      <c r="L150" s="204"/>
      <c r="M150" s="205"/>
      <c r="N150" s="206"/>
      <c r="O150" s="206"/>
      <c r="P150" s="206"/>
      <c r="Q150" s="206"/>
      <c r="R150" s="206"/>
      <c r="S150" s="206"/>
      <c r="T150" s="207"/>
      <c r="AT150" s="208" t="s">
        <v>186</v>
      </c>
      <c r="AU150" s="208" t="s">
        <v>22</v>
      </c>
      <c r="AV150" s="13" t="s">
        <v>22</v>
      </c>
      <c r="AW150" s="13" t="s">
        <v>39</v>
      </c>
      <c r="AX150" s="13" t="s">
        <v>23</v>
      </c>
      <c r="AY150" s="208" t="s">
        <v>155</v>
      </c>
    </row>
    <row r="151" spans="1:65" s="2" customFormat="1" ht="24.2" customHeight="1">
      <c r="A151" s="34"/>
      <c r="B151" s="35"/>
      <c r="C151" s="178" t="s">
        <v>244</v>
      </c>
      <c r="D151" s="178" t="s">
        <v>157</v>
      </c>
      <c r="E151" s="179" t="s">
        <v>245</v>
      </c>
      <c r="F151" s="180" t="s">
        <v>246</v>
      </c>
      <c r="G151" s="181" t="s">
        <v>160</v>
      </c>
      <c r="H151" s="182">
        <v>14</v>
      </c>
      <c r="I151" s="183"/>
      <c r="J151" s="184">
        <f>ROUND(I151*H151,2)</f>
        <v>0</v>
      </c>
      <c r="K151" s="180" t="s">
        <v>161</v>
      </c>
      <c r="L151" s="39"/>
      <c r="M151" s="185" t="s">
        <v>34</v>
      </c>
      <c r="N151" s="186" t="s">
        <v>48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162</v>
      </c>
      <c r="AT151" s="189" t="s">
        <v>157</v>
      </c>
      <c r="AU151" s="189" t="s">
        <v>22</v>
      </c>
      <c r="AY151" s="16" t="s">
        <v>155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6" t="s">
        <v>23</v>
      </c>
      <c r="BK151" s="190">
        <f>ROUND(I151*H151,2)</f>
        <v>0</v>
      </c>
      <c r="BL151" s="16" t="s">
        <v>162</v>
      </c>
      <c r="BM151" s="189" t="s">
        <v>247</v>
      </c>
    </row>
    <row r="152" spans="1:65" s="2" customFormat="1" ht="29.25">
      <c r="A152" s="34"/>
      <c r="B152" s="35"/>
      <c r="C152" s="36"/>
      <c r="D152" s="191" t="s">
        <v>164</v>
      </c>
      <c r="E152" s="36"/>
      <c r="F152" s="192" t="s">
        <v>248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6" t="s">
        <v>164</v>
      </c>
      <c r="AU152" s="16" t="s">
        <v>22</v>
      </c>
    </row>
    <row r="153" spans="1:65" s="2" customFormat="1" ht="11.25">
      <c r="A153" s="34"/>
      <c r="B153" s="35"/>
      <c r="C153" s="36"/>
      <c r="D153" s="196" t="s">
        <v>166</v>
      </c>
      <c r="E153" s="36"/>
      <c r="F153" s="197" t="s">
        <v>249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6" t="s">
        <v>166</v>
      </c>
      <c r="AU153" s="16" t="s">
        <v>22</v>
      </c>
    </row>
    <row r="154" spans="1:65" s="2" customFormat="1" ht="24.2" customHeight="1">
      <c r="A154" s="34"/>
      <c r="B154" s="35"/>
      <c r="C154" s="178" t="s">
        <v>250</v>
      </c>
      <c r="D154" s="178" t="s">
        <v>157</v>
      </c>
      <c r="E154" s="179" t="s">
        <v>251</v>
      </c>
      <c r="F154" s="180" t="s">
        <v>252</v>
      </c>
      <c r="G154" s="181" t="s">
        <v>160</v>
      </c>
      <c r="H154" s="182">
        <v>4.5</v>
      </c>
      <c r="I154" s="183"/>
      <c r="J154" s="184">
        <f>ROUND(I154*H154,2)</f>
        <v>0</v>
      </c>
      <c r="K154" s="180" t="s">
        <v>161</v>
      </c>
      <c r="L154" s="39"/>
      <c r="M154" s="185" t="s">
        <v>34</v>
      </c>
      <c r="N154" s="186" t="s">
        <v>48</v>
      </c>
      <c r="O154" s="64"/>
      <c r="P154" s="187">
        <f>O154*H154</f>
        <v>0</v>
      </c>
      <c r="Q154" s="187">
        <v>8.7390799999999998E-3</v>
      </c>
      <c r="R154" s="187">
        <f>Q154*H154</f>
        <v>3.9325859999999997E-2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162</v>
      </c>
      <c r="AT154" s="189" t="s">
        <v>157</v>
      </c>
      <c r="AU154" s="189" t="s">
        <v>22</v>
      </c>
      <c r="AY154" s="16" t="s">
        <v>155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6" t="s">
        <v>23</v>
      </c>
      <c r="BK154" s="190">
        <f>ROUND(I154*H154,2)</f>
        <v>0</v>
      </c>
      <c r="BL154" s="16" t="s">
        <v>162</v>
      </c>
      <c r="BM154" s="189" t="s">
        <v>253</v>
      </c>
    </row>
    <row r="155" spans="1:65" s="2" customFormat="1" ht="19.5">
      <c r="A155" s="34"/>
      <c r="B155" s="35"/>
      <c r="C155" s="36"/>
      <c r="D155" s="191" t="s">
        <v>164</v>
      </c>
      <c r="E155" s="36"/>
      <c r="F155" s="192" t="s">
        <v>254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6" t="s">
        <v>164</v>
      </c>
      <c r="AU155" s="16" t="s">
        <v>22</v>
      </c>
    </row>
    <row r="156" spans="1:65" s="2" customFormat="1" ht="11.25">
      <c r="A156" s="34"/>
      <c r="B156" s="35"/>
      <c r="C156" s="36"/>
      <c r="D156" s="196" t="s">
        <v>166</v>
      </c>
      <c r="E156" s="36"/>
      <c r="F156" s="197" t="s">
        <v>255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6" t="s">
        <v>166</v>
      </c>
      <c r="AU156" s="16" t="s">
        <v>22</v>
      </c>
    </row>
    <row r="157" spans="1:65" s="2" customFormat="1" ht="19.5">
      <c r="A157" s="34"/>
      <c r="B157" s="35"/>
      <c r="C157" s="36"/>
      <c r="D157" s="191" t="s">
        <v>256</v>
      </c>
      <c r="E157" s="36"/>
      <c r="F157" s="220" t="s">
        <v>257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6" t="s">
        <v>256</v>
      </c>
      <c r="AU157" s="16" t="s">
        <v>22</v>
      </c>
    </row>
    <row r="158" spans="1:65" s="13" customFormat="1" ht="11.25">
      <c r="B158" s="198"/>
      <c r="C158" s="199"/>
      <c r="D158" s="191" t="s">
        <v>186</v>
      </c>
      <c r="E158" s="200" t="s">
        <v>34</v>
      </c>
      <c r="F158" s="201" t="s">
        <v>258</v>
      </c>
      <c r="G158" s="199"/>
      <c r="H158" s="202">
        <v>4.5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186</v>
      </c>
      <c r="AU158" s="208" t="s">
        <v>22</v>
      </c>
      <c r="AV158" s="13" t="s">
        <v>22</v>
      </c>
      <c r="AW158" s="13" t="s">
        <v>39</v>
      </c>
      <c r="AX158" s="13" t="s">
        <v>23</v>
      </c>
      <c r="AY158" s="208" t="s">
        <v>155</v>
      </c>
    </row>
    <row r="159" spans="1:65" s="12" customFormat="1" ht="20.85" customHeight="1">
      <c r="B159" s="162"/>
      <c r="C159" s="163"/>
      <c r="D159" s="164" t="s">
        <v>76</v>
      </c>
      <c r="E159" s="176" t="s">
        <v>259</v>
      </c>
      <c r="F159" s="176" t="s">
        <v>260</v>
      </c>
      <c r="G159" s="163"/>
      <c r="H159" s="163"/>
      <c r="I159" s="166"/>
      <c r="J159" s="177">
        <f>BK159</f>
        <v>0</v>
      </c>
      <c r="K159" s="163"/>
      <c r="L159" s="168"/>
      <c r="M159" s="169"/>
      <c r="N159" s="170"/>
      <c r="O159" s="170"/>
      <c r="P159" s="171">
        <f>SUM(P160:P168)</f>
        <v>0</v>
      </c>
      <c r="Q159" s="170"/>
      <c r="R159" s="171">
        <f>SUM(R160:R168)</f>
        <v>0.92260750000000002</v>
      </c>
      <c r="S159" s="170"/>
      <c r="T159" s="172">
        <f>SUM(T160:T168)</f>
        <v>0</v>
      </c>
      <c r="AR159" s="173" t="s">
        <v>23</v>
      </c>
      <c r="AT159" s="174" t="s">
        <v>76</v>
      </c>
      <c r="AU159" s="174" t="s">
        <v>22</v>
      </c>
      <c r="AY159" s="173" t="s">
        <v>155</v>
      </c>
      <c r="BK159" s="175">
        <f>SUM(BK160:BK168)</f>
        <v>0</v>
      </c>
    </row>
    <row r="160" spans="1:65" s="2" customFormat="1" ht="24.2" customHeight="1">
      <c r="A160" s="34"/>
      <c r="B160" s="35"/>
      <c r="C160" s="178" t="s">
        <v>8</v>
      </c>
      <c r="D160" s="178" t="s">
        <v>157</v>
      </c>
      <c r="E160" s="179" t="s">
        <v>261</v>
      </c>
      <c r="F160" s="180" t="s">
        <v>262</v>
      </c>
      <c r="G160" s="181" t="s">
        <v>263</v>
      </c>
      <c r="H160" s="182">
        <v>25</v>
      </c>
      <c r="I160" s="183"/>
      <c r="J160" s="184">
        <f>ROUND(I160*H160,2)</f>
        <v>0</v>
      </c>
      <c r="K160" s="180" t="s">
        <v>161</v>
      </c>
      <c r="L160" s="39"/>
      <c r="M160" s="185" t="s">
        <v>34</v>
      </c>
      <c r="N160" s="186" t="s">
        <v>48</v>
      </c>
      <c r="O160" s="64"/>
      <c r="P160" s="187">
        <f>O160*H160</f>
        <v>0</v>
      </c>
      <c r="Q160" s="187">
        <v>3.6904300000000001E-2</v>
      </c>
      <c r="R160" s="187">
        <f>Q160*H160</f>
        <v>0.92260750000000002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162</v>
      </c>
      <c r="AT160" s="189" t="s">
        <v>157</v>
      </c>
      <c r="AU160" s="189" t="s">
        <v>173</v>
      </c>
      <c r="AY160" s="16" t="s">
        <v>155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6" t="s">
        <v>23</v>
      </c>
      <c r="BK160" s="190">
        <f>ROUND(I160*H160,2)</f>
        <v>0</v>
      </c>
      <c r="BL160" s="16" t="s">
        <v>162</v>
      </c>
      <c r="BM160" s="189" t="s">
        <v>264</v>
      </c>
    </row>
    <row r="161" spans="1:65" s="2" customFormat="1" ht="58.5">
      <c r="A161" s="34"/>
      <c r="B161" s="35"/>
      <c r="C161" s="36"/>
      <c r="D161" s="191" t="s">
        <v>164</v>
      </c>
      <c r="E161" s="36"/>
      <c r="F161" s="192" t="s">
        <v>265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6" t="s">
        <v>164</v>
      </c>
      <c r="AU161" s="16" t="s">
        <v>173</v>
      </c>
    </row>
    <row r="162" spans="1:65" s="2" customFormat="1" ht="11.25">
      <c r="A162" s="34"/>
      <c r="B162" s="35"/>
      <c r="C162" s="36"/>
      <c r="D162" s="196" t="s">
        <v>166</v>
      </c>
      <c r="E162" s="36"/>
      <c r="F162" s="197" t="s">
        <v>266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6" t="s">
        <v>166</v>
      </c>
      <c r="AU162" s="16" t="s">
        <v>173</v>
      </c>
    </row>
    <row r="163" spans="1:65" s="2" customFormat="1" ht="19.5">
      <c r="A163" s="34"/>
      <c r="B163" s="35"/>
      <c r="C163" s="36"/>
      <c r="D163" s="191" t="s">
        <v>256</v>
      </c>
      <c r="E163" s="36"/>
      <c r="F163" s="220" t="s">
        <v>267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6" t="s">
        <v>256</v>
      </c>
      <c r="AU163" s="16" t="s">
        <v>173</v>
      </c>
    </row>
    <row r="164" spans="1:65" s="13" customFormat="1" ht="11.25">
      <c r="B164" s="198"/>
      <c r="C164" s="199"/>
      <c r="D164" s="191" t="s">
        <v>186</v>
      </c>
      <c r="E164" s="200" t="s">
        <v>34</v>
      </c>
      <c r="F164" s="201" t="s">
        <v>268</v>
      </c>
      <c r="G164" s="199"/>
      <c r="H164" s="202">
        <v>25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186</v>
      </c>
      <c r="AU164" s="208" t="s">
        <v>173</v>
      </c>
      <c r="AV164" s="13" t="s">
        <v>22</v>
      </c>
      <c r="AW164" s="13" t="s">
        <v>39</v>
      </c>
      <c r="AX164" s="13" t="s">
        <v>23</v>
      </c>
      <c r="AY164" s="208" t="s">
        <v>155</v>
      </c>
    </row>
    <row r="165" spans="1:65" s="2" customFormat="1" ht="33" customHeight="1">
      <c r="A165" s="34"/>
      <c r="B165" s="35"/>
      <c r="C165" s="178" t="s">
        <v>269</v>
      </c>
      <c r="D165" s="178" t="s">
        <v>157</v>
      </c>
      <c r="E165" s="179" t="s">
        <v>270</v>
      </c>
      <c r="F165" s="180" t="s">
        <v>271</v>
      </c>
      <c r="G165" s="181" t="s">
        <v>182</v>
      </c>
      <c r="H165" s="182">
        <v>3.6</v>
      </c>
      <c r="I165" s="183"/>
      <c r="J165" s="184">
        <f>ROUND(I165*H165,2)</f>
        <v>0</v>
      </c>
      <c r="K165" s="180" t="s">
        <v>161</v>
      </c>
      <c r="L165" s="39"/>
      <c r="M165" s="185" t="s">
        <v>34</v>
      </c>
      <c r="N165" s="186" t="s">
        <v>48</v>
      </c>
      <c r="O165" s="64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162</v>
      </c>
      <c r="AT165" s="189" t="s">
        <v>157</v>
      </c>
      <c r="AU165" s="189" t="s">
        <v>173</v>
      </c>
      <c r="AY165" s="16" t="s">
        <v>155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6" t="s">
        <v>23</v>
      </c>
      <c r="BK165" s="190">
        <f>ROUND(I165*H165,2)</f>
        <v>0</v>
      </c>
      <c r="BL165" s="16" t="s">
        <v>162</v>
      </c>
      <c r="BM165" s="189" t="s">
        <v>272</v>
      </c>
    </row>
    <row r="166" spans="1:65" s="2" customFormat="1" ht="29.25">
      <c r="A166" s="34"/>
      <c r="B166" s="35"/>
      <c r="C166" s="36"/>
      <c r="D166" s="191" t="s">
        <v>164</v>
      </c>
      <c r="E166" s="36"/>
      <c r="F166" s="192" t="s">
        <v>273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6" t="s">
        <v>164</v>
      </c>
      <c r="AU166" s="16" t="s">
        <v>173</v>
      </c>
    </row>
    <row r="167" spans="1:65" s="2" customFormat="1" ht="11.25">
      <c r="A167" s="34"/>
      <c r="B167" s="35"/>
      <c r="C167" s="36"/>
      <c r="D167" s="196" t="s">
        <v>166</v>
      </c>
      <c r="E167" s="36"/>
      <c r="F167" s="197" t="s">
        <v>274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6" t="s">
        <v>166</v>
      </c>
      <c r="AU167" s="16" t="s">
        <v>173</v>
      </c>
    </row>
    <row r="168" spans="1:65" s="2" customFormat="1" ht="19.5">
      <c r="A168" s="34"/>
      <c r="B168" s="35"/>
      <c r="C168" s="36"/>
      <c r="D168" s="191" t="s">
        <v>256</v>
      </c>
      <c r="E168" s="36"/>
      <c r="F168" s="220" t="s">
        <v>275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256</v>
      </c>
      <c r="AU168" s="16" t="s">
        <v>173</v>
      </c>
    </row>
    <row r="169" spans="1:65" s="12" customFormat="1" ht="22.9" customHeight="1">
      <c r="B169" s="162"/>
      <c r="C169" s="163"/>
      <c r="D169" s="164" t="s">
        <v>76</v>
      </c>
      <c r="E169" s="176" t="s">
        <v>22</v>
      </c>
      <c r="F169" s="176" t="s">
        <v>276</v>
      </c>
      <c r="G169" s="163"/>
      <c r="H169" s="163"/>
      <c r="I169" s="166"/>
      <c r="J169" s="177">
        <f>BK169</f>
        <v>0</v>
      </c>
      <c r="K169" s="163"/>
      <c r="L169" s="168"/>
      <c r="M169" s="169"/>
      <c r="N169" s="170"/>
      <c r="O169" s="170"/>
      <c r="P169" s="171">
        <f>SUM(P170:P190)</f>
        <v>0</v>
      </c>
      <c r="Q169" s="170"/>
      <c r="R169" s="171">
        <f>SUM(R170:R190)</f>
        <v>8.2731238644207998</v>
      </c>
      <c r="S169" s="170"/>
      <c r="T169" s="172">
        <f>SUM(T170:T190)</f>
        <v>0.2364</v>
      </c>
      <c r="AR169" s="173" t="s">
        <v>23</v>
      </c>
      <c r="AT169" s="174" t="s">
        <v>76</v>
      </c>
      <c r="AU169" s="174" t="s">
        <v>23</v>
      </c>
      <c r="AY169" s="173" t="s">
        <v>155</v>
      </c>
      <c r="BK169" s="175">
        <f>SUM(BK170:BK190)</f>
        <v>0</v>
      </c>
    </row>
    <row r="170" spans="1:65" s="2" customFormat="1" ht="16.5" customHeight="1">
      <c r="A170" s="34"/>
      <c r="B170" s="35"/>
      <c r="C170" s="178" t="s">
        <v>277</v>
      </c>
      <c r="D170" s="178" t="s">
        <v>157</v>
      </c>
      <c r="E170" s="179" t="s">
        <v>278</v>
      </c>
      <c r="F170" s="180" t="s">
        <v>279</v>
      </c>
      <c r="G170" s="181" t="s">
        <v>280</v>
      </c>
      <c r="H170" s="182">
        <v>0.26400000000000001</v>
      </c>
      <c r="I170" s="183"/>
      <c r="J170" s="184">
        <f>ROUND(I170*H170,2)</f>
        <v>0</v>
      </c>
      <c r="K170" s="180" t="s">
        <v>161</v>
      </c>
      <c r="L170" s="39"/>
      <c r="M170" s="185" t="s">
        <v>34</v>
      </c>
      <c r="N170" s="186" t="s">
        <v>48</v>
      </c>
      <c r="O170" s="64"/>
      <c r="P170" s="187">
        <f>O170*H170</f>
        <v>0</v>
      </c>
      <c r="Q170" s="187">
        <v>1.0627727796999999</v>
      </c>
      <c r="R170" s="187">
        <f>Q170*H170</f>
        <v>0.28057201384079999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162</v>
      </c>
      <c r="AT170" s="189" t="s">
        <v>157</v>
      </c>
      <c r="AU170" s="189" t="s">
        <v>22</v>
      </c>
      <c r="AY170" s="16" t="s">
        <v>155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6" t="s">
        <v>23</v>
      </c>
      <c r="BK170" s="190">
        <f>ROUND(I170*H170,2)</f>
        <v>0</v>
      </c>
      <c r="BL170" s="16" t="s">
        <v>162</v>
      </c>
      <c r="BM170" s="189" t="s">
        <v>281</v>
      </c>
    </row>
    <row r="171" spans="1:65" s="2" customFormat="1" ht="11.25">
      <c r="A171" s="34"/>
      <c r="B171" s="35"/>
      <c r="C171" s="36"/>
      <c r="D171" s="191" t="s">
        <v>164</v>
      </c>
      <c r="E171" s="36"/>
      <c r="F171" s="192" t="s">
        <v>282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6" t="s">
        <v>164</v>
      </c>
      <c r="AU171" s="16" t="s">
        <v>22</v>
      </c>
    </row>
    <row r="172" spans="1:65" s="2" customFormat="1" ht="11.25">
      <c r="A172" s="34"/>
      <c r="B172" s="35"/>
      <c r="C172" s="36"/>
      <c r="D172" s="196" t="s">
        <v>166</v>
      </c>
      <c r="E172" s="36"/>
      <c r="F172" s="197" t="s">
        <v>283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6" t="s">
        <v>166</v>
      </c>
      <c r="AU172" s="16" t="s">
        <v>22</v>
      </c>
    </row>
    <row r="173" spans="1:65" s="13" customFormat="1" ht="11.25">
      <c r="B173" s="198"/>
      <c r="C173" s="199"/>
      <c r="D173" s="191" t="s">
        <v>186</v>
      </c>
      <c r="E173" s="200" t="s">
        <v>34</v>
      </c>
      <c r="F173" s="201" t="s">
        <v>284</v>
      </c>
      <c r="G173" s="199"/>
      <c r="H173" s="202">
        <v>0.26400000000000001</v>
      </c>
      <c r="I173" s="203"/>
      <c r="J173" s="199"/>
      <c r="K173" s="199"/>
      <c r="L173" s="204"/>
      <c r="M173" s="205"/>
      <c r="N173" s="206"/>
      <c r="O173" s="206"/>
      <c r="P173" s="206"/>
      <c r="Q173" s="206"/>
      <c r="R173" s="206"/>
      <c r="S173" s="206"/>
      <c r="T173" s="207"/>
      <c r="AT173" s="208" t="s">
        <v>186</v>
      </c>
      <c r="AU173" s="208" t="s">
        <v>22</v>
      </c>
      <c r="AV173" s="13" t="s">
        <v>22</v>
      </c>
      <c r="AW173" s="13" t="s">
        <v>39</v>
      </c>
      <c r="AX173" s="13" t="s">
        <v>23</v>
      </c>
      <c r="AY173" s="208" t="s">
        <v>155</v>
      </c>
    </row>
    <row r="174" spans="1:65" s="2" customFormat="1" ht="24.2" customHeight="1">
      <c r="A174" s="34"/>
      <c r="B174" s="35"/>
      <c r="C174" s="178" t="s">
        <v>285</v>
      </c>
      <c r="D174" s="178" t="s">
        <v>157</v>
      </c>
      <c r="E174" s="179" t="s">
        <v>286</v>
      </c>
      <c r="F174" s="180" t="s">
        <v>287</v>
      </c>
      <c r="G174" s="181" t="s">
        <v>263</v>
      </c>
      <c r="H174" s="182">
        <v>78.8</v>
      </c>
      <c r="I174" s="183"/>
      <c r="J174" s="184">
        <f>ROUND(I174*H174,2)</f>
        <v>0</v>
      </c>
      <c r="K174" s="180" t="s">
        <v>161</v>
      </c>
      <c r="L174" s="39"/>
      <c r="M174" s="185" t="s">
        <v>34</v>
      </c>
      <c r="N174" s="186" t="s">
        <v>48</v>
      </c>
      <c r="O174" s="64"/>
      <c r="P174" s="187">
        <f>O174*H174</f>
        <v>0</v>
      </c>
      <c r="Q174" s="187">
        <v>8.6000000000000003E-5</v>
      </c>
      <c r="R174" s="187">
        <f>Q174*H174</f>
        <v>6.7768000000000004E-3</v>
      </c>
      <c r="S174" s="187">
        <v>3.0000000000000001E-3</v>
      </c>
      <c r="T174" s="188">
        <f>S174*H174</f>
        <v>0.2364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162</v>
      </c>
      <c r="AT174" s="189" t="s">
        <v>157</v>
      </c>
      <c r="AU174" s="189" t="s">
        <v>22</v>
      </c>
      <c r="AY174" s="16" t="s">
        <v>155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6" t="s">
        <v>23</v>
      </c>
      <c r="BK174" s="190">
        <f>ROUND(I174*H174,2)</f>
        <v>0</v>
      </c>
      <c r="BL174" s="16" t="s">
        <v>162</v>
      </c>
      <c r="BM174" s="189" t="s">
        <v>288</v>
      </c>
    </row>
    <row r="175" spans="1:65" s="2" customFormat="1" ht="19.5">
      <c r="A175" s="34"/>
      <c r="B175" s="35"/>
      <c r="C175" s="36"/>
      <c r="D175" s="191" t="s">
        <v>164</v>
      </c>
      <c r="E175" s="36"/>
      <c r="F175" s="192" t="s">
        <v>289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6" t="s">
        <v>164</v>
      </c>
      <c r="AU175" s="16" t="s">
        <v>22</v>
      </c>
    </row>
    <row r="176" spans="1:65" s="2" customFormat="1" ht="11.25">
      <c r="A176" s="34"/>
      <c r="B176" s="35"/>
      <c r="C176" s="36"/>
      <c r="D176" s="196" t="s">
        <v>166</v>
      </c>
      <c r="E176" s="36"/>
      <c r="F176" s="197" t="s">
        <v>290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6" t="s">
        <v>166</v>
      </c>
      <c r="AU176" s="16" t="s">
        <v>22</v>
      </c>
    </row>
    <row r="177" spans="1:65" s="2" customFormat="1" ht="19.5">
      <c r="A177" s="34"/>
      <c r="B177" s="35"/>
      <c r="C177" s="36"/>
      <c r="D177" s="191" t="s">
        <v>256</v>
      </c>
      <c r="E177" s="36"/>
      <c r="F177" s="220" t="s">
        <v>291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6" t="s">
        <v>256</v>
      </c>
      <c r="AU177" s="16" t="s">
        <v>22</v>
      </c>
    </row>
    <row r="178" spans="1:65" s="13" customFormat="1" ht="11.25">
      <c r="B178" s="198"/>
      <c r="C178" s="199"/>
      <c r="D178" s="191" t="s">
        <v>186</v>
      </c>
      <c r="E178" s="200" t="s">
        <v>34</v>
      </c>
      <c r="F178" s="201" t="s">
        <v>292</v>
      </c>
      <c r="G178" s="199"/>
      <c r="H178" s="202">
        <v>64.8</v>
      </c>
      <c r="I178" s="203"/>
      <c r="J178" s="199"/>
      <c r="K178" s="199"/>
      <c r="L178" s="204"/>
      <c r="M178" s="205"/>
      <c r="N178" s="206"/>
      <c r="O178" s="206"/>
      <c r="P178" s="206"/>
      <c r="Q178" s="206"/>
      <c r="R178" s="206"/>
      <c r="S178" s="206"/>
      <c r="T178" s="207"/>
      <c r="AT178" s="208" t="s">
        <v>186</v>
      </c>
      <c r="AU178" s="208" t="s">
        <v>22</v>
      </c>
      <c r="AV178" s="13" t="s">
        <v>22</v>
      </c>
      <c r="AW178" s="13" t="s">
        <v>39</v>
      </c>
      <c r="AX178" s="13" t="s">
        <v>77</v>
      </c>
      <c r="AY178" s="208" t="s">
        <v>155</v>
      </c>
    </row>
    <row r="179" spans="1:65" s="13" customFormat="1" ht="11.25">
      <c r="B179" s="198"/>
      <c r="C179" s="199"/>
      <c r="D179" s="191" t="s">
        <v>186</v>
      </c>
      <c r="E179" s="200" t="s">
        <v>34</v>
      </c>
      <c r="F179" s="201" t="s">
        <v>293</v>
      </c>
      <c r="G179" s="199"/>
      <c r="H179" s="202">
        <v>14</v>
      </c>
      <c r="I179" s="203"/>
      <c r="J179" s="199"/>
      <c r="K179" s="199"/>
      <c r="L179" s="204"/>
      <c r="M179" s="205"/>
      <c r="N179" s="206"/>
      <c r="O179" s="206"/>
      <c r="P179" s="206"/>
      <c r="Q179" s="206"/>
      <c r="R179" s="206"/>
      <c r="S179" s="206"/>
      <c r="T179" s="207"/>
      <c r="AT179" s="208" t="s">
        <v>186</v>
      </c>
      <c r="AU179" s="208" t="s">
        <v>22</v>
      </c>
      <c r="AV179" s="13" t="s">
        <v>22</v>
      </c>
      <c r="AW179" s="13" t="s">
        <v>39</v>
      </c>
      <c r="AX179" s="13" t="s">
        <v>77</v>
      </c>
      <c r="AY179" s="208" t="s">
        <v>155</v>
      </c>
    </row>
    <row r="180" spans="1:65" s="14" customFormat="1" ht="11.25">
      <c r="B180" s="209"/>
      <c r="C180" s="210"/>
      <c r="D180" s="191" t="s">
        <v>186</v>
      </c>
      <c r="E180" s="211" t="s">
        <v>34</v>
      </c>
      <c r="F180" s="212" t="s">
        <v>218</v>
      </c>
      <c r="G180" s="210"/>
      <c r="H180" s="213">
        <v>78.8</v>
      </c>
      <c r="I180" s="214"/>
      <c r="J180" s="210"/>
      <c r="K180" s="210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186</v>
      </c>
      <c r="AU180" s="219" t="s">
        <v>22</v>
      </c>
      <c r="AV180" s="14" t="s">
        <v>162</v>
      </c>
      <c r="AW180" s="14" t="s">
        <v>39</v>
      </c>
      <c r="AX180" s="14" t="s">
        <v>23</v>
      </c>
      <c r="AY180" s="219" t="s">
        <v>155</v>
      </c>
    </row>
    <row r="181" spans="1:65" s="2" customFormat="1" ht="24.2" customHeight="1">
      <c r="A181" s="34"/>
      <c r="B181" s="35"/>
      <c r="C181" s="178" t="s">
        <v>294</v>
      </c>
      <c r="D181" s="178" t="s">
        <v>157</v>
      </c>
      <c r="E181" s="179" t="s">
        <v>295</v>
      </c>
      <c r="F181" s="180" t="s">
        <v>296</v>
      </c>
      <c r="G181" s="181" t="s">
        <v>297</v>
      </c>
      <c r="H181" s="182">
        <v>39.4</v>
      </c>
      <c r="I181" s="183"/>
      <c r="J181" s="184">
        <f>ROUND(I181*H181,2)</f>
        <v>0</v>
      </c>
      <c r="K181" s="180" t="s">
        <v>161</v>
      </c>
      <c r="L181" s="39"/>
      <c r="M181" s="185" t="s">
        <v>34</v>
      </c>
      <c r="N181" s="186" t="s">
        <v>48</v>
      </c>
      <c r="O181" s="64"/>
      <c r="P181" s="187">
        <f>O181*H181</f>
        <v>0</v>
      </c>
      <c r="Q181" s="187">
        <v>6.1295699999999997E-5</v>
      </c>
      <c r="R181" s="187">
        <f>Q181*H181</f>
        <v>2.4150505799999996E-3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162</v>
      </c>
      <c r="AT181" s="189" t="s">
        <v>157</v>
      </c>
      <c r="AU181" s="189" t="s">
        <v>22</v>
      </c>
      <c r="AY181" s="16" t="s">
        <v>155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6" t="s">
        <v>23</v>
      </c>
      <c r="BK181" s="190">
        <f>ROUND(I181*H181,2)</f>
        <v>0</v>
      </c>
      <c r="BL181" s="16" t="s">
        <v>162</v>
      </c>
      <c r="BM181" s="189" t="s">
        <v>298</v>
      </c>
    </row>
    <row r="182" spans="1:65" s="2" customFormat="1" ht="11.25">
      <c r="A182" s="34"/>
      <c r="B182" s="35"/>
      <c r="C182" s="36"/>
      <c r="D182" s="191" t="s">
        <v>164</v>
      </c>
      <c r="E182" s="36"/>
      <c r="F182" s="192" t="s">
        <v>299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6" t="s">
        <v>164</v>
      </c>
      <c r="AU182" s="16" t="s">
        <v>22</v>
      </c>
    </row>
    <row r="183" spans="1:65" s="2" customFormat="1" ht="11.25">
      <c r="A183" s="34"/>
      <c r="B183" s="35"/>
      <c r="C183" s="36"/>
      <c r="D183" s="196" t="s">
        <v>166</v>
      </c>
      <c r="E183" s="36"/>
      <c r="F183" s="197" t="s">
        <v>300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6" t="s">
        <v>166</v>
      </c>
      <c r="AU183" s="16" t="s">
        <v>22</v>
      </c>
    </row>
    <row r="184" spans="1:65" s="13" customFormat="1" ht="11.25">
      <c r="B184" s="198"/>
      <c r="C184" s="199"/>
      <c r="D184" s="191" t="s">
        <v>186</v>
      </c>
      <c r="E184" s="200" t="s">
        <v>34</v>
      </c>
      <c r="F184" s="201" t="s">
        <v>301</v>
      </c>
      <c r="G184" s="199"/>
      <c r="H184" s="202">
        <v>39.4</v>
      </c>
      <c r="I184" s="203"/>
      <c r="J184" s="199"/>
      <c r="K184" s="199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186</v>
      </c>
      <c r="AU184" s="208" t="s">
        <v>22</v>
      </c>
      <c r="AV184" s="13" t="s">
        <v>22</v>
      </c>
      <c r="AW184" s="13" t="s">
        <v>39</v>
      </c>
      <c r="AX184" s="13" t="s">
        <v>23</v>
      </c>
      <c r="AY184" s="208" t="s">
        <v>155</v>
      </c>
    </row>
    <row r="185" spans="1:65" s="2" customFormat="1" ht="16.5" customHeight="1">
      <c r="A185" s="34"/>
      <c r="B185" s="35"/>
      <c r="C185" s="221" t="s">
        <v>302</v>
      </c>
      <c r="D185" s="221" t="s">
        <v>303</v>
      </c>
      <c r="E185" s="222" t="s">
        <v>304</v>
      </c>
      <c r="F185" s="223" t="s">
        <v>305</v>
      </c>
      <c r="G185" s="224" t="s">
        <v>280</v>
      </c>
      <c r="H185" s="225">
        <v>7.92</v>
      </c>
      <c r="I185" s="226"/>
      <c r="J185" s="227">
        <f>ROUND(I185*H185,2)</f>
        <v>0</v>
      </c>
      <c r="K185" s="223" t="s">
        <v>161</v>
      </c>
      <c r="L185" s="228"/>
      <c r="M185" s="229" t="s">
        <v>34</v>
      </c>
      <c r="N185" s="230" t="s">
        <v>48</v>
      </c>
      <c r="O185" s="64"/>
      <c r="P185" s="187">
        <f>O185*H185</f>
        <v>0</v>
      </c>
      <c r="Q185" s="187">
        <v>1</v>
      </c>
      <c r="R185" s="187">
        <f>Q185*H185</f>
        <v>7.92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209</v>
      </c>
      <c r="AT185" s="189" t="s">
        <v>303</v>
      </c>
      <c r="AU185" s="189" t="s">
        <v>22</v>
      </c>
      <c r="AY185" s="16" t="s">
        <v>155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6" t="s">
        <v>23</v>
      </c>
      <c r="BK185" s="190">
        <f>ROUND(I185*H185,2)</f>
        <v>0</v>
      </c>
      <c r="BL185" s="16" t="s">
        <v>162</v>
      </c>
      <c r="BM185" s="189" t="s">
        <v>306</v>
      </c>
    </row>
    <row r="186" spans="1:65" s="2" customFormat="1" ht="11.25">
      <c r="A186" s="34"/>
      <c r="B186" s="35"/>
      <c r="C186" s="36"/>
      <c r="D186" s="191" t="s">
        <v>164</v>
      </c>
      <c r="E186" s="36"/>
      <c r="F186" s="192" t="s">
        <v>305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6" t="s">
        <v>164</v>
      </c>
      <c r="AU186" s="16" t="s">
        <v>22</v>
      </c>
    </row>
    <row r="187" spans="1:65" s="13" customFormat="1" ht="11.25">
      <c r="B187" s="198"/>
      <c r="C187" s="199"/>
      <c r="D187" s="191" t="s">
        <v>186</v>
      </c>
      <c r="E187" s="200" t="s">
        <v>34</v>
      </c>
      <c r="F187" s="201" t="s">
        <v>307</v>
      </c>
      <c r="G187" s="199"/>
      <c r="H187" s="202">
        <v>7.92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186</v>
      </c>
      <c r="AU187" s="208" t="s">
        <v>22</v>
      </c>
      <c r="AV187" s="13" t="s">
        <v>22</v>
      </c>
      <c r="AW187" s="13" t="s">
        <v>39</v>
      </c>
      <c r="AX187" s="13" t="s">
        <v>23</v>
      </c>
      <c r="AY187" s="208" t="s">
        <v>155</v>
      </c>
    </row>
    <row r="188" spans="1:65" s="2" customFormat="1" ht="16.5" customHeight="1">
      <c r="A188" s="34"/>
      <c r="B188" s="35"/>
      <c r="C188" s="221" t="s">
        <v>7</v>
      </c>
      <c r="D188" s="221" t="s">
        <v>303</v>
      </c>
      <c r="E188" s="222" t="s">
        <v>308</v>
      </c>
      <c r="F188" s="223" t="s">
        <v>309</v>
      </c>
      <c r="G188" s="224" t="s">
        <v>310</v>
      </c>
      <c r="H188" s="225">
        <v>63.36</v>
      </c>
      <c r="I188" s="226"/>
      <c r="J188" s="227">
        <f>ROUND(I188*H188,2)</f>
        <v>0</v>
      </c>
      <c r="K188" s="223" t="s">
        <v>161</v>
      </c>
      <c r="L188" s="228"/>
      <c r="M188" s="229" t="s">
        <v>34</v>
      </c>
      <c r="N188" s="230" t="s">
        <v>48</v>
      </c>
      <c r="O188" s="64"/>
      <c r="P188" s="187">
        <f>O188*H188</f>
        <v>0</v>
      </c>
      <c r="Q188" s="187">
        <v>1E-3</v>
      </c>
      <c r="R188" s="187">
        <f>Q188*H188</f>
        <v>6.336E-2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209</v>
      </c>
      <c r="AT188" s="189" t="s">
        <v>303</v>
      </c>
      <c r="AU188" s="189" t="s">
        <v>22</v>
      </c>
      <c r="AY188" s="16" t="s">
        <v>155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6" t="s">
        <v>23</v>
      </c>
      <c r="BK188" s="190">
        <f>ROUND(I188*H188,2)</f>
        <v>0</v>
      </c>
      <c r="BL188" s="16" t="s">
        <v>162</v>
      </c>
      <c r="BM188" s="189" t="s">
        <v>311</v>
      </c>
    </row>
    <row r="189" spans="1:65" s="2" customFormat="1" ht="11.25">
      <c r="A189" s="34"/>
      <c r="B189" s="35"/>
      <c r="C189" s="36"/>
      <c r="D189" s="191" t="s">
        <v>164</v>
      </c>
      <c r="E189" s="36"/>
      <c r="F189" s="192" t="s">
        <v>309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6" t="s">
        <v>164</v>
      </c>
      <c r="AU189" s="16" t="s">
        <v>22</v>
      </c>
    </row>
    <row r="190" spans="1:65" s="13" customFormat="1" ht="11.25">
      <c r="B190" s="198"/>
      <c r="C190" s="199"/>
      <c r="D190" s="191" t="s">
        <v>186</v>
      </c>
      <c r="E190" s="200" t="s">
        <v>34</v>
      </c>
      <c r="F190" s="201" t="s">
        <v>312</v>
      </c>
      <c r="G190" s="199"/>
      <c r="H190" s="202">
        <v>63.36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186</v>
      </c>
      <c r="AU190" s="208" t="s">
        <v>22</v>
      </c>
      <c r="AV190" s="13" t="s">
        <v>22</v>
      </c>
      <c r="AW190" s="13" t="s">
        <v>39</v>
      </c>
      <c r="AX190" s="13" t="s">
        <v>23</v>
      </c>
      <c r="AY190" s="208" t="s">
        <v>155</v>
      </c>
    </row>
    <row r="191" spans="1:65" s="12" customFormat="1" ht="22.9" customHeight="1">
      <c r="B191" s="162"/>
      <c r="C191" s="163"/>
      <c r="D191" s="164" t="s">
        <v>76</v>
      </c>
      <c r="E191" s="176" t="s">
        <v>173</v>
      </c>
      <c r="F191" s="176" t="s">
        <v>313</v>
      </c>
      <c r="G191" s="163"/>
      <c r="H191" s="163"/>
      <c r="I191" s="166"/>
      <c r="J191" s="177">
        <f>BK191</f>
        <v>0</v>
      </c>
      <c r="K191" s="163"/>
      <c r="L191" s="168"/>
      <c r="M191" s="169"/>
      <c r="N191" s="170"/>
      <c r="O191" s="170"/>
      <c r="P191" s="171">
        <f>SUM(P192:P228)</f>
        <v>0</v>
      </c>
      <c r="Q191" s="170"/>
      <c r="R191" s="171">
        <f>SUM(R192:R228)</f>
        <v>38.166571347999998</v>
      </c>
      <c r="S191" s="170"/>
      <c r="T191" s="172">
        <f>SUM(T192:T228)</f>
        <v>0</v>
      </c>
      <c r="AR191" s="173" t="s">
        <v>23</v>
      </c>
      <c r="AT191" s="174" t="s">
        <v>76</v>
      </c>
      <c r="AU191" s="174" t="s">
        <v>23</v>
      </c>
      <c r="AY191" s="173" t="s">
        <v>155</v>
      </c>
      <c r="BK191" s="175">
        <f>SUM(BK192:BK228)</f>
        <v>0</v>
      </c>
    </row>
    <row r="192" spans="1:65" s="2" customFormat="1" ht="24.2" customHeight="1">
      <c r="A192" s="34"/>
      <c r="B192" s="35"/>
      <c r="C192" s="178" t="s">
        <v>314</v>
      </c>
      <c r="D192" s="178" t="s">
        <v>157</v>
      </c>
      <c r="E192" s="179" t="s">
        <v>315</v>
      </c>
      <c r="F192" s="180" t="s">
        <v>316</v>
      </c>
      <c r="G192" s="181" t="s">
        <v>176</v>
      </c>
      <c r="H192" s="182">
        <v>4</v>
      </c>
      <c r="I192" s="183"/>
      <c r="J192" s="184">
        <f>ROUND(I192*H192,2)</f>
        <v>0</v>
      </c>
      <c r="K192" s="180" t="s">
        <v>161</v>
      </c>
      <c r="L192" s="39"/>
      <c r="M192" s="185" t="s">
        <v>34</v>
      </c>
      <c r="N192" s="186" t="s">
        <v>48</v>
      </c>
      <c r="O192" s="64"/>
      <c r="P192" s="187">
        <f>O192*H192</f>
        <v>0</v>
      </c>
      <c r="Q192" s="187">
        <v>3.9754999999999999E-2</v>
      </c>
      <c r="R192" s="187">
        <f>Q192*H192</f>
        <v>0.15901999999999999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162</v>
      </c>
      <c r="AT192" s="189" t="s">
        <v>157</v>
      </c>
      <c r="AU192" s="189" t="s">
        <v>22</v>
      </c>
      <c r="AY192" s="16" t="s">
        <v>155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6" t="s">
        <v>23</v>
      </c>
      <c r="BK192" s="190">
        <f>ROUND(I192*H192,2)</f>
        <v>0</v>
      </c>
      <c r="BL192" s="16" t="s">
        <v>162</v>
      </c>
      <c r="BM192" s="189" t="s">
        <v>317</v>
      </c>
    </row>
    <row r="193" spans="1:65" s="2" customFormat="1" ht="19.5">
      <c r="A193" s="34"/>
      <c r="B193" s="35"/>
      <c r="C193" s="36"/>
      <c r="D193" s="191" t="s">
        <v>164</v>
      </c>
      <c r="E193" s="36"/>
      <c r="F193" s="192" t="s">
        <v>318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6" t="s">
        <v>164</v>
      </c>
      <c r="AU193" s="16" t="s">
        <v>22</v>
      </c>
    </row>
    <row r="194" spans="1:65" s="2" customFormat="1" ht="11.25">
      <c r="A194" s="34"/>
      <c r="B194" s="35"/>
      <c r="C194" s="36"/>
      <c r="D194" s="196" t="s">
        <v>166</v>
      </c>
      <c r="E194" s="36"/>
      <c r="F194" s="197" t="s">
        <v>319</v>
      </c>
      <c r="G194" s="36"/>
      <c r="H194" s="36"/>
      <c r="I194" s="193"/>
      <c r="J194" s="36"/>
      <c r="K194" s="36"/>
      <c r="L194" s="39"/>
      <c r="M194" s="194"/>
      <c r="N194" s="195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6" t="s">
        <v>166</v>
      </c>
      <c r="AU194" s="16" t="s">
        <v>22</v>
      </c>
    </row>
    <row r="195" spans="1:65" s="2" customFormat="1" ht="16.5" customHeight="1">
      <c r="A195" s="34"/>
      <c r="B195" s="35"/>
      <c r="C195" s="221" t="s">
        <v>320</v>
      </c>
      <c r="D195" s="221" t="s">
        <v>303</v>
      </c>
      <c r="E195" s="222" t="s">
        <v>321</v>
      </c>
      <c r="F195" s="223" t="s">
        <v>322</v>
      </c>
      <c r="G195" s="224" t="s">
        <v>176</v>
      </c>
      <c r="H195" s="225">
        <v>4</v>
      </c>
      <c r="I195" s="226"/>
      <c r="J195" s="227">
        <f>ROUND(I195*H195,2)</f>
        <v>0</v>
      </c>
      <c r="K195" s="223" t="s">
        <v>34</v>
      </c>
      <c r="L195" s="228"/>
      <c r="M195" s="229" t="s">
        <v>34</v>
      </c>
      <c r="N195" s="230" t="s">
        <v>48</v>
      </c>
      <c r="O195" s="64"/>
      <c r="P195" s="187">
        <f>O195*H195</f>
        <v>0</v>
      </c>
      <c r="Q195" s="187">
        <v>0.47199999999999998</v>
      </c>
      <c r="R195" s="187">
        <f>Q195*H195</f>
        <v>1.8879999999999999</v>
      </c>
      <c r="S195" s="187">
        <v>0</v>
      </c>
      <c r="T195" s="18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9" t="s">
        <v>209</v>
      </c>
      <c r="AT195" s="189" t="s">
        <v>303</v>
      </c>
      <c r="AU195" s="189" t="s">
        <v>22</v>
      </c>
      <c r="AY195" s="16" t="s">
        <v>155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6" t="s">
        <v>23</v>
      </c>
      <c r="BK195" s="190">
        <f>ROUND(I195*H195,2)</f>
        <v>0</v>
      </c>
      <c r="BL195" s="16" t="s">
        <v>162</v>
      </c>
      <c r="BM195" s="189" t="s">
        <v>323</v>
      </c>
    </row>
    <row r="196" spans="1:65" s="2" customFormat="1" ht="11.25">
      <c r="A196" s="34"/>
      <c r="B196" s="35"/>
      <c r="C196" s="36"/>
      <c r="D196" s="191" t="s">
        <v>164</v>
      </c>
      <c r="E196" s="36"/>
      <c r="F196" s="192" t="s">
        <v>324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6" t="s">
        <v>164</v>
      </c>
      <c r="AU196" s="16" t="s">
        <v>22</v>
      </c>
    </row>
    <row r="197" spans="1:65" s="2" customFormat="1" ht="16.5" customHeight="1">
      <c r="A197" s="34"/>
      <c r="B197" s="35"/>
      <c r="C197" s="178" t="s">
        <v>325</v>
      </c>
      <c r="D197" s="178" t="s">
        <v>157</v>
      </c>
      <c r="E197" s="179" t="s">
        <v>326</v>
      </c>
      <c r="F197" s="180" t="s">
        <v>327</v>
      </c>
      <c r="G197" s="181" t="s">
        <v>182</v>
      </c>
      <c r="H197" s="182">
        <v>12.055</v>
      </c>
      <c r="I197" s="183"/>
      <c r="J197" s="184">
        <f>ROUND(I197*H197,2)</f>
        <v>0</v>
      </c>
      <c r="K197" s="180" t="s">
        <v>161</v>
      </c>
      <c r="L197" s="39"/>
      <c r="M197" s="185" t="s">
        <v>34</v>
      </c>
      <c r="N197" s="186" t="s">
        <v>48</v>
      </c>
      <c r="O197" s="64"/>
      <c r="P197" s="187">
        <f>O197*H197</f>
        <v>0</v>
      </c>
      <c r="Q197" s="187">
        <v>2.5021499999999999</v>
      </c>
      <c r="R197" s="187">
        <f>Q197*H197</f>
        <v>30.163418249999999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162</v>
      </c>
      <c r="AT197" s="189" t="s">
        <v>157</v>
      </c>
      <c r="AU197" s="189" t="s">
        <v>22</v>
      </c>
      <c r="AY197" s="16" t="s">
        <v>155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6" t="s">
        <v>23</v>
      </c>
      <c r="BK197" s="190">
        <f>ROUND(I197*H197,2)</f>
        <v>0</v>
      </c>
      <c r="BL197" s="16" t="s">
        <v>162</v>
      </c>
      <c r="BM197" s="189" t="s">
        <v>328</v>
      </c>
    </row>
    <row r="198" spans="1:65" s="2" customFormat="1" ht="11.25">
      <c r="A198" s="34"/>
      <c r="B198" s="35"/>
      <c r="C198" s="36"/>
      <c r="D198" s="191" t="s">
        <v>164</v>
      </c>
      <c r="E198" s="36"/>
      <c r="F198" s="192" t="s">
        <v>329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6" t="s">
        <v>164</v>
      </c>
      <c r="AU198" s="16" t="s">
        <v>22</v>
      </c>
    </row>
    <row r="199" spans="1:65" s="2" customFormat="1" ht="11.25">
      <c r="A199" s="34"/>
      <c r="B199" s="35"/>
      <c r="C199" s="36"/>
      <c r="D199" s="196" t="s">
        <v>166</v>
      </c>
      <c r="E199" s="36"/>
      <c r="F199" s="197" t="s">
        <v>330</v>
      </c>
      <c r="G199" s="36"/>
      <c r="H199" s="36"/>
      <c r="I199" s="193"/>
      <c r="J199" s="36"/>
      <c r="K199" s="36"/>
      <c r="L199" s="39"/>
      <c r="M199" s="194"/>
      <c r="N199" s="19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6" t="s">
        <v>166</v>
      </c>
      <c r="AU199" s="16" t="s">
        <v>22</v>
      </c>
    </row>
    <row r="200" spans="1:65" s="13" customFormat="1" ht="11.25">
      <c r="B200" s="198"/>
      <c r="C200" s="199"/>
      <c r="D200" s="191" t="s">
        <v>186</v>
      </c>
      <c r="E200" s="200" t="s">
        <v>34</v>
      </c>
      <c r="F200" s="201" t="s">
        <v>331</v>
      </c>
      <c r="G200" s="199"/>
      <c r="H200" s="202">
        <v>9.5549999999999997</v>
      </c>
      <c r="I200" s="203"/>
      <c r="J200" s="199"/>
      <c r="K200" s="199"/>
      <c r="L200" s="204"/>
      <c r="M200" s="205"/>
      <c r="N200" s="206"/>
      <c r="O200" s="206"/>
      <c r="P200" s="206"/>
      <c r="Q200" s="206"/>
      <c r="R200" s="206"/>
      <c r="S200" s="206"/>
      <c r="T200" s="207"/>
      <c r="AT200" s="208" t="s">
        <v>186</v>
      </c>
      <c r="AU200" s="208" t="s">
        <v>22</v>
      </c>
      <c r="AV200" s="13" t="s">
        <v>22</v>
      </c>
      <c r="AW200" s="13" t="s">
        <v>39</v>
      </c>
      <c r="AX200" s="13" t="s">
        <v>77</v>
      </c>
      <c r="AY200" s="208" t="s">
        <v>155</v>
      </c>
    </row>
    <row r="201" spans="1:65" s="13" customFormat="1" ht="11.25">
      <c r="B201" s="198"/>
      <c r="C201" s="199"/>
      <c r="D201" s="191" t="s">
        <v>186</v>
      </c>
      <c r="E201" s="200" t="s">
        <v>34</v>
      </c>
      <c r="F201" s="201" t="s">
        <v>332</v>
      </c>
      <c r="G201" s="199"/>
      <c r="H201" s="202">
        <v>2.5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186</v>
      </c>
      <c r="AU201" s="208" t="s">
        <v>22</v>
      </c>
      <c r="AV201" s="13" t="s">
        <v>22</v>
      </c>
      <c r="AW201" s="13" t="s">
        <v>39</v>
      </c>
      <c r="AX201" s="13" t="s">
        <v>77</v>
      </c>
      <c r="AY201" s="208" t="s">
        <v>155</v>
      </c>
    </row>
    <row r="202" spans="1:65" s="14" customFormat="1" ht="11.25">
      <c r="B202" s="209"/>
      <c r="C202" s="210"/>
      <c r="D202" s="191" t="s">
        <v>186</v>
      </c>
      <c r="E202" s="211" t="s">
        <v>34</v>
      </c>
      <c r="F202" s="212" t="s">
        <v>218</v>
      </c>
      <c r="G202" s="210"/>
      <c r="H202" s="213">
        <v>12.055</v>
      </c>
      <c r="I202" s="214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186</v>
      </c>
      <c r="AU202" s="219" t="s">
        <v>22</v>
      </c>
      <c r="AV202" s="14" t="s">
        <v>162</v>
      </c>
      <c r="AW202" s="14" t="s">
        <v>39</v>
      </c>
      <c r="AX202" s="14" t="s">
        <v>23</v>
      </c>
      <c r="AY202" s="219" t="s">
        <v>155</v>
      </c>
    </row>
    <row r="203" spans="1:65" s="2" customFormat="1" ht="16.5" customHeight="1">
      <c r="A203" s="34"/>
      <c r="B203" s="35"/>
      <c r="C203" s="178" t="s">
        <v>268</v>
      </c>
      <c r="D203" s="178" t="s">
        <v>157</v>
      </c>
      <c r="E203" s="179" t="s">
        <v>333</v>
      </c>
      <c r="F203" s="180" t="s">
        <v>334</v>
      </c>
      <c r="G203" s="181" t="s">
        <v>160</v>
      </c>
      <c r="H203" s="182">
        <v>88.962999999999994</v>
      </c>
      <c r="I203" s="183"/>
      <c r="J203" s="184">
        <f>ROUND(I203*H203,2)</f>
        <v>0</v>
      </c>
      <c r="K203" s="180" t="s">
        <v>161</v>
      </c>
      <c r="L203" s="39"/>
      <c r="M203" s="185" t="s">
        <v>34</v>
      </c>
      <c r="N203" s="186" t="s">
        <v>48</v>
      </c>
      <c r="O203" s="64"/>
      <c r="P203" s="187">
        <f>O203*H203</f>
        <v>0</v>
      </c>
      <c r="Q203" s="187">
        <v>4.1744200000000002E-2</v>
      </c>
      <c r="R203" s="187">
        <f>Q203*H203</f>
        <v>3.7136892646000002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162</v>
      </c>
      <c r="AT203" s="189" t="s">
        <v>157</v>
      </c>
      <c r="AU203" s="189" t="s">
        <v>22</v>
      </c>
      <c r="AY203" s="16" t="s">
        <v>155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6" t="s">
        <v>23</v>
      </c>
      <c r="BK203" s="190">
        <f>ROUND(I203*H203,2)</f>
        <v>0</v>
      </c>
      <c r="BL203" s="16" t="s">
        <v>162</v>
      </c>
      <c r="BM203" s="189" t="s">
        <v>335</v>
      </c>
    </row>
    <row r="204" spans="1:65" s="2" customFormat="1" ht="11.25">
      <c r="A204" s="34"/>
      <c r="B204" s="35"/>
      <c r="C204" s="36"/>
      <c r="D204" s="191" t="s">
        <v>164</v>
      </c>
      <c r="E204" s="36"/>
      <c r="F204" s="192" t="s">
        <v>336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6" t="s">
        <v>164</v>
      </c>
      <c r="AU204" s="16" t="s">
        <v>22</v>
      </c>
    </row>
    <row r="205" spans="1:65" s="2" customFormat="1" ht="11.25">
      <c r="A205" s="34"/>
      <c r="B205" s="35"/>
      <c r="C205" s="36"/>
      <c r="D205" s="196" t="s">
        <v>166</v>
      </c>
      <c r="E205" s="36"/>
      <c r="F205" s="197" t="s">
        <v>337</v>
      </c>
      <c r="G205" s="36"/>
      <c r="H205" s="36"/>
      <c r="I205" s="193"/>
      <c r="J205" s="36"/>
      <c r="K205" s="36"/>
      <c r="L205" s="39"/>
      <c r="M205" s="194"/>
      <c r="N205" s="195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6" t="s">
        <v>166</v>
      </c>
      <c r="AU205" s="16" t="s">
        <v>22</v>
      </c>
    </row>
    <row r="206" spans="1:65" s="13" customFormat="1" ht="11.25">
      <c r="B206" s="198"/>
      <c r="C206" s="199"/>
      <c r="D206" s="191" t="s">
        <v>186</v>
      </c>
      <c r="E206" s="200" t="s">
        <v>34</v>
      </c>
      <c r="F206" s="201" t="s">
        <v>338</v>
      </c>
      <c r="G206" s="199"/>
      <c r="H206" s="202">
        <v>88.962999999999994</v>
      </c>
      <c r="I206" s="203"/>
      <c r="J206" s="199"/>
      <c r="K206" s="199"/>
      <c r="L206" s="204"/>
      <c r="M206" s="205"/>
      <c r="N206" s="206"/>
      <c r="O206" s="206"/>
      <c r="P206" s="206"/>
      <c r="Q206" s="206"/>
      <c r="R206" s="206"/>
      <c r="S206" s="206"/>
      <c r="T206" s="207"/>
      <c r="AT206" s="208" t="s">
        <v>186</v>
      </c>
      <c r="AU206" s="208" t="s">
        <v>22</v>
      </c>
      <c r="AV206" s="13" t="s">
        <v>22</v>
      </c>
      <c r="AW206" s="13" t="s">
        <v>39</v>
      </c>
      <c r="AX206" s="13" t="s">
        <v>23</v>
      </c>
      <c r="AY206" s="208" t="s">
        <v>155</v>
      </c>
    </row>
    <row r="207" spans="1:65" s="2" customFormat="1" ht="16.5" customHeight="1">
      <c r="A207" s="34"/>
      <c r="B207" s="35"/>
      <c r="C207" s="178" t="s">
        <v>339</v>
      </c>
      <c r="D207" s="178" t="s">
        <v>157</v>
      </c>
      <c r="E207" s="179" t="s">
        <v>340</v>
      </c>
      <c r="F207" s="180" t="s">
        <v>341</v>
      </c>
      <c r="G207" s="181" t="s">
        <v>160</v>
      </c>
      <c r="H207" s="182">
        <v>88.962999999999994</v>
      </c>
      <c r="I207" s="183"/>
      <c r="J207" s="184">
        <f>ROUND(I207*H207,2)</f>
        <v>0</v>
      </c>
      <c r="K207" s="180" t="s">
        <v>161</v>
      </c>
      <c r="L207" s="39"/>
      <c r="M207" s="185" t="s">
        <v>34</v>
      </c>
      <c r="N207" s="186" t="s">
        <v>48</v>
      </c>
      <c r="O207" s="64"/>
      <c r="P207" s="187">
        <f>O207*H207</f>
        <v>0</v>
      </c>
      <c r="Q207" s="187">
        <v>1.5E-5</v>
      </c>
      <c r="R207" s="187">
        <f>Q207*H207</f>
        <v>1.3344449999999999E-3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9" t="s">
        <v>162</v>
      </c>
      <c r="AT207" s="189" t="s">
        <v>157</v>
      </c>
      <c r="AU207" s="189" t="s">
        <v>22</v>
      </c>
      <c r="AY207" s="16" t="s">
        <v>155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6" t="s">
        <v>23</v>
      </c>
      <c r="BK207" s="190">
        <f>ROUND(I207*H207,2)</f>
        <v>0</v>
      </c>
      <c r="BL207" s="16" t="s">
        <v>162</v>
      </c>
      <c r="BM207" s="189" t="s">
        <v>342</v>
      </c>
    </row>
    <row r="208" spans="1:65" s="2" customFormat="1" ht="11.25">
      <c r="A208" s="34"/>
      <c r="B208" s="35"/>
      <c r="C208" s="36"/>
      <c r="D208" s="191" t="s">
        <v>164</v>
      </c>
      <c r="E208" s="36"/>
      <c r="F208" s="192" t="s">
        <v>343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6" t="s">
        <v>164</v>
      </c>
      <c r="AU208" s="16" t="s">
        <v>22</v>
      </c>
    </row>
    <row r="209" spans="1:65" s="2" customFormat="1" ht="11.25">
      <c r="A209" s="34"/>
      <c r="B209" s="35"/>
      <c r="C209" s="36"/>
      <c r="D209" s="196" t="s">
        <v>166</v>
      </c>
      <c r="E209" s="36"/>
      <c r="F209" s="197" t="s">
        <v>344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6" t="s">
        <v>166</v>
      </c>
      <c r="AU209" s="16" t="s">
        <v>22</v>
      </c>
    </row>
    <row r="210" spans="1:65" s="2" customFormat="1" ht="16.5" customHeight="1">
      <c r="A210" s="34"/>
      <c r="B210" s="35"/>
      <c r="C210" s="178" t="s">
        <v>345</v>
      </c>
      <c r="D210" s="178" t="s">
        <v>157</v>
      </c>
      <c r="E210" s="179" t="s">
        <v>346</v>
      </c>
      <c r="F210" s="180" t="s">
        <v>347</v>
      </c>
      <c r="G210" s="181" t="s">
        <v>280</v>
      </c>
      <c r="H210" s="182">
        <v>1.077</v>
      </c>
      <c r="I210" s="183"/>
      <c r="J210" s="184">
        <f>ROUND(I210*H210,2)</f>
        <v>0</v>
      </c>
      <c r="K210" s="180" t="s">
        <v>161</v>
      </c>
      <c r="L210" s="39"/>
      <c r="M210" s="185" t="s">
        <v>34</v>
      </c>
      <c r="N210" s="186" t="s">
        <v>48</v>
      </c>
      <c r="O210" s="64"/>
      <c r="P210" s="187">
        <f>O210*H210</f>
        <v>0</v>
      </c>
      <c r="Q210" s="187">
        <v>1.0487652000000001</v>
      </c>
      <c r="R210" s="187">
        <f>Q210*H210</f>
        <v>1.1295201204</v>
      </c>
      <c r="S210" s="187">
        <v>0</v>
      </c>
      <c r="T210" s="18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9" t="s">
        <v>162</v>
      </c>
      <c r="AT210" s="189" t="s">
        <v>157</v>
      </c>
      <c r="AU210" s="189" t="s">
        <v>22</v>
      </c>
      <c r="AY210" s="16" t="s">
        <v>155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6" t="s">
        <v>23</v>
      </c>
      <c r="BK210" s="190">
        <f>ROUND(I210*H210,2)</f>
        <v>0</v>
      </c>
      <c r="BL210" s="16" t="s">
        <v>162</v>
      </c>
      <c r="BM210" s="189" t="s">
        <v>348</v>
      </c>
    </row>
    <row r="211" spans="1:65" s="2" customFormat="1" ht="19.5">
      <c r="A211" s="34"/>
      <c r="B211" s="35"/>
      <c r="C211" s="36"/>
      <c r="D211" s="191" t="s">
        <v>164</v>
      </c>
      <c r="E211" s="36"/>
      <c r="F211" s="192" t="s">
        <v>349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6" t="s">
        <v>164</v>
      </c>
      <c r="AU211" s="16" t="s">
        <v>22</v>
      </c>
    </row>
    <row r="212" spans="1:65" s="2" customFormat="1" ht="11.25">
      <c r="A212" s="34"/>
      <c r="B212" s="35"/>
      <c r="C212" s="36"/>
      <c r="D212" s="196" t="s">
        <v>166</v>
      </c>
      <c r="E212" s="36"/>
      <c r="F212" s="197" t="s">
        <v>350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6" t="s">
        <v>166</v>
      </c>
      <c r="AU212" s="16" t="s">
        <v>22</v>
      </c>
    </row>
    <row r="213" spans="1:65" s="2" customFormat="1" ht="19.5">
      <c r="A213" s="34"/>
      <c r="B213" s="35"/>
      <c r="C213" s="36"/>
      <c r="D213" s="191" t="s">
        <v>256</v>
      </c>
      <c r="E213" s="36"/>
      <c r="F213" s="220" t="s">
        <v>351</v>
      </c>
      <c r="G213" s="36"/>
      <c r="H213" s="36"/>
      <c r="I213" s="193"/>
      <c r="J213" s="36"/>
      <c r="K213" s="36"/>
      <c r="L213" s="39"/>
      <c r="M213" s="194"/>
      <c r="N213" s="195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6" t="s">
        <v>256</v>
      </c>
      <c r="AU213" s="16" t="s">
        <v>22</v>
      </c>
    </row>
    <row r="214" spans="1:65" s="13" customFormat="1" ht="11.25">
      <c r="B214" s="198"/>
      <c r="C214" s="199"/>
      <c r="D214" s="191" t="s">
        <v>186</v>
      </c>
      <c r="E214" s="200" t="s">
        <v>34</v>
      </c>
      <c r="F214" s="201" t="s">
        <v>352</v>
      </c>
      <c r="G214" s="199"/>
      <c r="H214" s="202">
        <v>1.077</v>
      </c>
      <c r="I214" s="203"/>
      <c r="J214" s="199"/>
      <c r="K214" s="199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186</v>
      </c>
      <c r="AU214" s="208" t="s">
        <v>22</v>
      </c>
      <c r="AV214" s="13" t="s">
        <v>22</v>
      </c>
      <c r="AW214" s="13" t="s">
        <v>39</v>
      </c>
      <c r="AX214" s="13" t="s">
        <v>23</v>
      </c>
      <c r="AY214" s="208" t="s">
        <v>155</v>
      </c>
    </row>
    <row r="215" spans="1:65" s="2" customFormat="1" ht="21.75" customHeight="1">
      <c r="A215" s="34"/>
      <c r="B215" s="35"/>
      <c r="C215" s="178" t="s">
        <v>353</v>
      </c>
      <c r="D215" s="178" t="s">
        <v>157</v>
      </c>
      <c r="E215" s="179" t="s">
        <v>354</v>
      </c>
      <c r="F215" s="180" t="s">
        <v>355</v>
      </c>
      <c r="G215" s="181" t="s">
        <v>176</v>
      </c>
      <c r="H215" s="182">
        <v>48</v>
      </c>
      <c r="I215" s="183"/>
      <c r="J215" s="184">
        <f>ROUND(I215*H215,2)</f>
        <v>0</v>
      </c>
      <c r="K215" s="180" t="s">
        <v>161</v>
      </c>
      <c r="L215" s="39"/>
      <c r="M215" s="185" t="s">
        <v>34</v>
      </c>
      <c r="N215" s="186" t="s">
        <v>48</v>
      </c>
      <c r="O215" s="64"/>
      <c r="P215" s="187">
        <f>O215*H215</f>
        <v>0</v>
      </c>
      <c r="Q215" s="187">
        <v>1.97504E-3</v>
      </c>
      <c r="R215" s="187">
        <f>Q215*H215</f>
        <v>9.4801919999999998E-2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162</v>
      </c>
      <c r="AT215" s="189" t="s">
        <v>157</v>
      </c>
      <c r="AU215" s="189" t="s">
        <v>22</v>
      </c>
      <c r="AY215" s="16" t="s">
        <v>155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6" t="s">
        <v>23</v>
      </c>
      <c r="BK215" s="190">
        <f>ROUND(I215*H215,2)</f>
        <v>0</v>
      </c>
      <c r="BL215" s="16" t="s">
        <v>162</v>
      </c>
      <c r="BM215" s="189" t="s">
        <v>356</v>
      </c>
    </row>
    <row r="216" spans="1:65" s="2" customFormat="1" ht="29.25">
      <c r="A216" s="34"/>
      <c r="B216" s="35"/>
      <c r="C216" s="36"/>
      <c r="D216" s="191" t="s">
        <v>164</v>
      </c>
      <c r="E216" s="36"/>
      <c r="F216" s="192" t="s">
        <v>357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6" t="s">
        <v>164</v>
      </c>
      <c r="AU216" s="16" t="s">
        <v>22</v>
      </c>
    </row>
    <row r="217" spans="1:65" s="2" customFormat="1" ht="11.25">
      <c r="A217" s="34"/>
      <c r="B217" s="35"/>
      <c r="C217" s="36"/>
      <c r="D217" s="196" t="s">
        <v>166</v>
      </c>
      <c r="E217" s="36"/>
      <c r="F217" s="197" t="s">
        <v>358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6" t="s">
        <v>166</v>
      </c>
      <c r="AU217" s="16" t="s">
        <v>22</v>
      </c>
    </row>
    <row r="218" spans="1:65" s="13" customFormat="1" ht="11.25">
      <c r="B218" s="198"/>
      <c r="C218" s="199"/>
      <c r="D218" s="191" t="s">
        <v>186</v>
      </c>
      <c r="E218" s="200" t="s">
        <v>34</v>
      </c>
      <c r="F218" s="201" t="s">
        <v>359</v>
      </c>
      <c r="G218" s="199"/>
      <c r="H218" s="202">
        <v>32</v>
      </c>
      <c r="I218" s="203"/>
      <c r="J218" s="199"/>
      <c r="K218" s="199"/>
      <c r="L218" s="204"/>
      <c r="M218" s="205"/>
      <c r="N218" s="206"/>
      <c r="O218" s="206"/>
      <c r="P218" s="206"/>
      <c r="Q218" s="206"/>
      <c r="R218" s="206"/>
      <c r="S218" s="206"/>
      <c r="T218" s="207"/>
      <c r="AT218" s="208" t="s">
        <v>186</v>
      </c>
      <c r="AU218" s="208" t="s">
        <v>22</v>
      </c>
      <c r="AV218" s="13" t="s">
        <v>22</v>
      </c>
      <c r="AW218" s="13" t="s">
        <v>39</v>
      </c>
      <c r="AX218" s="13" t="s">
        <v>77</v>
      </c>
      <c r="AY218" s="208" t="s">
        <v>155</v>
      </c>
    </row>
    <row r="219" spans="1:65" s="13" customFormat="1" ht="11.25">
      <c r="B219" s="198"/>
      <c r="C219" s="199"/>
      <c r="D219" s="191" t="s">
        <v>186</v>
      </c>
      <c r="E219" s="200" t="s">
        <v>34</v>
      </c>
      <c r="F219" s="201" t="s">
        <v>360</v>
      </c>
      <c r="G219" s="199"/>
      <c r="H219" s="202">
        <v>16</v>
      </c>
      <c r="I219" s="203"/>
      <c r="J219" s="199"/>
      <c r="K219" s="199"/>
      <c r="L219" s="204"/>
      <c r="M219" s="205"/>
      <c r="N219" s="206"/>
      <c r="O219" s="206"/>
      <c r="P219" s="206"/>
      <c r="Q219" s="206"/>
      <c r="R219" s="206"/>
      <c r="S219" s="206"/>
      <c r="T219" s="207"/>
      <c r="AT219" s="208" t="s">
        <v>186</v>
      </c>
      <c r="AU219" s="208" t="s">
        <v>22</v>
      </c>
      <c r="AV219" s="13" t="s">
        <v>22</v>
      </c>
      <c r="AW219" s="13" t="s">
        <v>39</v>
      </c>
      <c r="AX219" s="13" t="s">
        <v>77</v>
      </c>
      <c r="AY219" s="208" t="s">
        <v>155</v>
      </c>
    </row>
    <row r="220" spans="1:65" s="14" customFormat="1" ht="11.25">
      <c r="B220" s="209"/>
      <c r="C220" s="210"/>
      <c r="D220" s="191" t="s">
        <v>186</v>
      </c>
      <c r="E220" s="211" t="s">
        <v>34</v>
      </c>
      <c r="F220" s="212" t="s">
        <v>218</v>
      </c>
      <c r="G220" s="210"/>
      <c r="H220" s="213">
        <v>48</v>
      </c>
      <c r="I220" s="214"/>
      <c r="J220" s="210"/>
      <c r="K220" s="210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186</v>
      </c>
      <c r="AU220" s="219" t="s">
        <v>22</v>
      </c>
      <c r="AV220" s="14" t="s">
        <v>162</v>
      </c>
      <c r="AW220" s="14" t="s">
        <v>39</v>
      </c>
      <c r="AX220" s="14" t="s">
        <v>23</v>
      </c>
      <c r="AY220" s="219" t="s">
        <v>155</v>
      </c>
    </row>
    <row r="221" spans="1:65" s="2" customFormat="1" ht="33" customHeight="1">
      <c r="A221" s="34"/>
      <c r="B221" s="35"/>
      <c r="C221" s="178" t="s">
        <v>361</v>
      </c>
      <c r="D221" s="178" t="s">
        <v>157</v>
      </c>
      <c r="E221" s="179" t="s">
        <v>362</v>
      </c>
      <c r="F221" s="180" t="s">
        <v>363</v>
      </c>
      <c r="G221" s="181" t="s">
        <v>176</v>
      </c>
      <c r="H221" s="182">
        <v>48</v>
      </c>
      <c r="I221" s="183"/>
      <c r="J221" s="184">
        <f>ROUND(I221*H221,2)</f>
        <v>0</v>
      </c>
      <c r="K221" s="180" t="s">
        <v>161</v>
      </c>
      <c r="L221" s="39"/>
      <c r="M221" s="185" t="s">
        <v>34</v>
      </c>
      <c r="N221" s="186" t="s">
        <v>48</v>
      </c>
      <c r="O221" s="64"/>
      <c r="P221" s="187">
        <f>O221*H221</f>
        <v>0</v>
      </c>
      <c r="Q221" s="187">
        <v>1.91E-5</v>
      </c>
      <c r="R221" s="187">
        <f>Q221*H221</f>
        <v>9.1679999999999995E-4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162</v>
      </c>
      <c r="AT221" s="189" t="s">
        <v>157</v>
      </c>
      <c r="AU221" s="189" t="s">
        <v>22</v>
      </c>
      <c r="AY221" s="16" t="s">
        <v>155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6" t="s">
        <v>23</v>
      </c>
      <c r="BK221" s="190">
        <f>ROUND(I221*H221,2)</f>
        <v>0</v>
      </c>
      <c r="BL221" s="16" t="s">
        <v>162</v>
      </c>
      <c r="BM221" s="189" t="s">
        <v>364</v>
      </c>
    </row>
    <row r="222" spans="1:65" s="2" customFormat="1" ht="19.5">
      <c r="A222" s="34"/>
      <c r="B222" s="35"/>
      <c r="C222" s="36"/>
      <c r="D222" s="191" t="s">
        <v>164</v>
      </c>
      <c r="E222" s="36"/>
      <c r="F222" s="192" t="s">
        <v>365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6" t="s">
        <v>164</v>
      </c>
      <c r="AU222" s="16" t="s">
        <v>22</v>
      </c>
    </row>
    <row r="223" spans="1:65" s="2" customFormat="1" ht="11.25">
      <c r="A223" s="34"/>
      <c r="B223" s="35"/>
      <c r="C223" s="36"/>
      <c r="D223" s="196" t="s">
        <v>166</v>
      </c>
      <c r="E223" s="36"/>
      <c r="F223" s="197" t="s">
        <v>366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6" t="s">
        <v>166</v>
      </c>
      <c r="AU223" s="16" t="s">
        <v>22</v>
      </c>
    </row>
    <row r="224" spans="1:65" s="2" customFormat="1" ht="16.5" customHeight="1">
      <c r="A224" s="34"/>
      <c r="B224" s="35"/>
      <c r="C224" s="178" t="s">
        <v>367</v>
      </c>
      <c r="D224" s="178" t="s">
        <v>157</v>
      </c>
      <c r="E224" s="179" t="s">
        <v>368</v>
      </c>
      <c r="F224" s="180" t="s">
        <v>369</v>
      </c>
      <c r="G224" s="181" t="s">
        <v>263</v>
      </c>
      <c r="H224" s="182">
        <v>33</v>
      </c>
      <c r="I224" s="183"/>
      <c r="J224" s="184">
        <f>ROUND(I224*H224,2)</f>
        <v>0</v>
      </c>
      <c r="K224" s="180" t="s">
        <v>161</v>
      </c>
      <c r="L224" s="39"/>
      <c r="M224" s="185" t="s">
        <v>34</v>
      </c>
      <c r="N224" s="186" t="s">
        <v>48</v>
      </c>
      <c r="O224" s="64"/>
      <c r="P224" s="187">
        <f>O224*H224</f>
        <v>0</v>
      </c>
      <c r="Q224" s="187">
        <v>3.0783956000000001E-2</v>
      </c>
      <c r="R224" s="187">
        <f>Q224*H224</f>
        <v>1.0158705480000001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162</v>
      </c>
      <c r="AT224" s="189" t="s">
        <v>157</v>
      </c>
      <c r="AU224" s="189" t="s">
        <v>22</v>
      </c>
      <c r="AY224" s="16" t="s">
        <v>155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6" t="s">
        <v>23</v>
      </c>
      <c r="BK224" s="190">
        <f>ROUND(I224*H224,2)</f>
        <v>0</v>
      </c>
      <c r="BL224" s="16" t="s">
        <v>162</v>
      </c>
      <c r="BM224" s="189" t="s">
        <v>370</v>
      </c>
    </row>
    <row r="225" spans="1:65" s="2" customFormat="1" ht="11.25">
      <c r="A225" s="34"/>
      <c r="B225" s="35"/>
      <c r="C225" s="36"/>
      <c r="D225" s="191" t="s">
        <v>164</v>
      </c>
      <c r="E225" s="36"/>
      <c r="F225" s="192" t="s">
        <v>371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6" t="s">
        <v>164</v>
      </c>
      <c r="AU225" s="16" t="s">
        <v>22</v>
      </c>
    </row>
    <row r="226" spans="1:65" s="2" customFormat="1" ht="11.25">
      <c r="A226" s="34"/>
      <c r="B226" s="35"/>
      <c r="C226" s="36"/>
      <c r="D226" s="196" t="s">
        <v>166</v>
      </c>
      <c r="E226" s="36"/>
      <c r="F226" s="197" t="s">
        <v>372</v>
      </c>
      <c r="G226" s="36"/>
      <c r="H226" s="36"/>
      <c r="I226" s="193"/>
      <c r="J226" s="36"/>
      <c r="K226" s="36"/>
      <c r="L226" s="39"/>
      <c r="M226" s="194"/>
      <c r="N226" s="195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6" t="s">
        <v>166</v>
      </c>
      <c r="AU226" s="16" t="s">
        <v>22</v>
      </c>
    </row>
    <row r="227" spans="1:65" s="2" customFormat="1" ht="19.5">
      <c r="A227" s="34"/>
      <c r="B227" s="35"/>
      <c r="C227" s="36"/>
      <c r="D227" s="191" t="s">
        <v>256</v>
      </c>
      <c r="E227" s="36"/>
      <c r="F227" s="220" t="s">
        <v>373</v>
      </c>
      <c r="G227" s="36"/>
      <c r="H227" s="36"/>
      <c r="I227" s="193"/>
      <c r="J227" s="36"/>
      <c r="K227" s="36"/>
      <c r="L227" s="39"/>
      <c r="M227" s="194"/>
      <c r="N227" s="195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6" t="s">
        <v>256</v>
      </c>
      <c r="AU227" s="16" t="s">
        <v>22</v>
      </c>
    </row>
    <row r="228" spans="1:65" s="13" customFormat="1" ht="11.25">
      <c r="B228" s="198"/>
      <c r="C228" s="199"/>
      <c r="D228" s="191" t="s">
        <v>186</v>
      </c>
      <c r="E228" s="200" t="s">
        <v>34</v>
      </c>
      <c r="F228" s="201" t="s">
        <v>374</v>
      </c>
      <c r="G228" s="199"/>
      <c r="H228" s="202">
        <v>33</v>
      </c>
      <c r="I228" s="203"/>
      <c r="J228" s="199"/>
      <c r="K228" s="199"/>
      <c r="L228" s="204"/>
      <c r="M228" s="205"/>
      <c r="N228" s="206"/>
      <c r="O228" s="206"/>
      <c r="P228" s="206"/>
      <c r="Q228" s="206"/>
      <c r="R228" s="206"/>
      <c r="S228" s="206"/>
      <c r="T228" s="207"/>
      <c r="AT228" s="208" t="s">
        <v>186</v>
      </c>
      <c r="AU228" s="208" t="s">
        <v>22</v>
      </c>
      <c r="AV228" s="13" t="s">
        <v>22</v>
      </c>
      <c r="AW228" s="13" t="s">
        <v>39</v>
      </c>
      <c r="AX228" s="13" t="s">
        <v>23</v>
      </c>
      <c r="AY228" s="208" t="s">
        <v>155</v>
      </c>
    </row>
    <row r="229" spans="1:65" s="12" customFormat="1" ht="22.9" customHeight="1">
      <c r="B229" s="162"/>
      <c r="C229" s="163"/>
      <c r="D229" s="164" t="s">
        <v>76</v>
      </c>
      <c r="E229" s="176" t="s">
        <v>162</v>
      </c>
      <c r="F229" s="176" t="s">
        <v>375</v>
      </c>
      <c r="G229" s="163"/>
      <c r="H229" s="163"/>
      <c r="I229" s="166"/>
      <c r="J229" s="177">
        <f>BK229</f>
        <v>0</v>
      </c>
      <c r="K229" s="163"/>
      <c r="L229" s="168"/>
      <c r="M229" s="169"/>
      <c r="N229" s="170"/>
      <c r="O229" s="170"/>
      <c r="P229" s="171">
        <f>SUM(P230:P248)</f>
        <v>0</v>
      </c>
      <c r="Q229" s="170"/>
      <c r="R229" s="171">
        <f>SUM(R230:R248)</f>
        <v>194.59094898500001</v>
      </c>
      <c r="S229" s="170"/>
      <c r="T229" s="172">
        <f>SUM(T230:T248)</f>
        <v>0</v>
      </c>
      <c r="AR229" s="173" t="s">
        <v>23</v>
      </c>
      <c r="AT229" s="174" t="s">
        <v>76</v>
      </c>
      <c r="AU229" s="174" t="s">
        <v>23</v>
      </c>
      <c r="AY229" s="173" t="s">
        <v>155</v>
      </c>
      <c r="BK229" s="175">
        <f>SUM(BK230:BK248)</f>
        <v>0</v>
      </c>
    </row>
    <row r="230" spans="1:65" s="2" customFormat="1" ht="24.2" customHeight="1">
      <c r="A230" s="34"/>
      <c r="B230" s="35"/>
      <c r="C230" s="178" t="s">
        <v>376</v>
      </c>
      <c r="D230" s="178" t="s">
        <v>157</v>
      </c>
      <c r="E230" s="179" t="s">
        <v>377</v>
      </c>
      <c r="F230" s="180" t="s">
        <v>378</v>
      </c>
      <c r="G230" s="181" t="s">
        <v>160</v>
      </c>
      <c r="H230" s="182">
        <v>102</v>
      </c>
      <c r="I230" s="183"/>
      <c r="J230" s="184">
        <f>ROUND(I230*H230,2)</f>
        <v>0</v>
      </c>
      <c r="K230" s="180" t="s">
        <v>161</v>
      </c>
      <c r="L230" s="39"/>
      <c r="M230" s="185" t="s">
        <v>34</v>
      </c>
      <c r="N230" s="186" t="s">
        <v>48</v>
      </c>
      <c r="O230" s="64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162</v>
      </c>
      <c r="AT230" s="189" t="s">
        <v>157</v>
      </c>
      <c r="AU230" s="189" t="s">
        <v>22</v>
      </c>
      <c r="AY230" s="16" t="s">
        <v>155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6" t="s">
        <v>23</v>
      </c>
      <c r="BK230" s="190">
        <f>ROUND(I230*H230,2)</f>
        <v>0</v>
      </c>
      <c r="BL230" s="16" t="s">
        <v>162</v>
      </c>
      <c r="BM230" s="189" t="s">
        <v>379</v>
      </c>
    </row>
    <row r="231" spans="1:65" s="2" customFormat="1" ht="19.5">
      <c r="A231" s="34"/>
      <c r="B231" s="35"/>
      <c r="C231" s="36"/>
      <c r="D231" s="191" t="s">
        <v>164</v>
      </c>
      <c r="E231" s="36"/>
      <c r="F231" s="192" t="s">
        <v>380</v>
      </c>
      <c r="G231" s="36"/>
      <c r="H231" s="36"/>
      <c r="I231" s="193"/>
      <c r="J231" s="36"/>
      <c r="K231" s="36"/>
      <c r="L231" s="39"/>
      <c r="M231" s="194"/>
      <c r="N231" s="195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6" t="s">
        <v>164</v>
      </c>
      <c r="AU231" s="16" t="s">
        <v>22</v>
      </c>
    </row>
    <row r="232" spans="1:65" s="2" customFormat="1" ht="11.25">
      <c r="A232" s="34"/>
      <c r="B232" s="35"/>
      <c r="C232" s="36"/>
      <c r="D232" s="196" t="s">
        <v>166</v>
      </c>
      <c r="E232" s="36"/>
      <c r="F232" s="197" t="s">
        <v>381</v>
      </c>
      <c r="G232" s="36"/>
      <c r="H232" s="36"/>
      <c r="I232" s="193"/>
      <c r="J232" s="36"/>
      <c r="K232" s="36"/>
      <c r="L232" s="39"/>
      <c r="M232" s="194"/>
      <c r="N232" s="195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6" t="s">
        <v>166</v>
      </c>
      <c r="AU232" s="16" t="s">
        <v>22</v>
      </c>
    </row>
    <row r="233" spans="1:65" s="13" customFormat="1" ht="11.25">
      <c r="B233" s="198"/>
      <c r="C233" s="199"/>
      <c r="D233" s="191" t="s">
        <v>186</v>
      </c>
      <c r="E233" s="200" t="s">
        <v>34</v>
      </c>
      <c r="F233" s="201" t="s">
        <v>382</v>
      </c>
      <c r="G233" s="199"/>
      <c r="H233" s="202">
        <v>78</v>
      </c>
      <c r="I233" s="203"/>
      <c r="J233" s="199"/>
      <c r="K233" s="199"/>
      <c r="L233" s="204"/>
      <c r="M233" s="205"/>
      <c r="N233" s="206"/>
      <c r="O233" s="206"/>
      <c r="P233" s="206"/>
      <c r="Q233" s="206"/>
      <c r="R233" s="206"/>
      <c r="S233" s="206"/>
      <c r="T233" s="207"/>
      <c r="AT233" s="208" t="s">
        <v>186</v>
      </c>
      <c r="AU233" s="208" t="s">
        <v>22</v>
      </c>
      <c r="AV233" s="13" t="s">
        <v>22</v>
      </c>
      <c r="AW233" s="13" t="s">
        <v>39</v>
      </c>
      <c r="AX233" s="13" t="s">
        <v>77</v>
      </c>
      <c r="AY233" s="208" t="s">
        <v>155</v>
      </c>
    </row>
    <row r="234" spans="1:65" s="13" customFormat="1" ht="11.25">
      <c r="B234" s="198"/>
      <c r="C234" s="199"/>
      <c r="D234" s="191" t="s">
        <v>186</v>
      </c>
      <c r="E234" s="200" t="s">
        <v>34</v>
      </c>
      <c r="F234" s="201" t="s">
        <v>383</v>
      </c>
      <c r="G234" s="199"/>
      <c r="H234" s="202">
        <v>24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186</v>
      </c>
      <c r="AU234" s="208" t="s">
        <v>22</v>
      </c>
      <c r="AV234" s="13" t="s">
        <v>22</v>
      </c>
      <c r="AW234" s="13" t="s">
        <v>39</v>
      </c>
      <c r="AX234" s="13" t="s">
        <v>77</v>
      </c>
      <c r="AY234" s="208" t="s">
        <v>155</v>
      </c>
    </row>
    <row r="235" spans="1:65" s="14" customFormat="1" ht="11.25">
      <c r="B235" s="209"/>
      <c r="C235" s="210"/>
      <c r="D235" s="191" t="s">
        <v>186</v>
      </c>
      <c r="E235" s="211" t="s">
        <v>34</v>
      </c>
      <c r="F235" s="212" t="s">
        <v>218</v>
      </c>
      <c r="G235" s="210"/>
      <c r="H235" s="213">
        <v>102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186</v>
      </c>
      <c r="AU235" s="219" t="s">
        <v>22</v>
      </c>
      <c r="AV235" s="14" t="s">
        <v>162</v>
      </c>
      <c r="AW235" s="14" t="s">
        <v>39</v>
      </c>
      <c r="AX235" s="14" t="s">
        <v>23</v>
      </c>
      <c r="AY235" s="219" t="s">
        <v>155</v>
      </c>
    </row>
    <row r="236" spans="1:65" s="2" customFormat="1" ht="24.2" customHeight="1">
      <c r="A236" s="34"/>
      <c r="B236" s="35"/>
      <c r="C236" s="178" t="s">
        <v>384</v>
      </c>
      <c r="D236" s="178" t="s">
        <v>157</v>
      </c>
      <c r="E236" s="179" t="s">
        <v>385</v>
      </c>
      <c r="F236" s="180" t="s">
        <v>386</v>
      </c>
      <c r="G236" s="181" t="s">
        <v>182</v>
      </c>
      <c r="H236" s="182">
        <v>56.17</v>
      </c>
      <c r="I236" s="183"/>
      <c r="J236" s="184">
        <f>ROUND(I236*H236,2)</f>
        <v>0</v>
      </c>
      <c r="K236" s="180" t="s">
        <v>161</v>
      </c>
      <c r="L236" s="39"/>
      <c r="M236" s="185" t="s">
        <v>34</v>
      </c>
      <c r="N236" s="186" t="s">
        <v>48</v>
      </c>
      <c r="O236" s="64"/>
      <c r="P236" s="187">
        <f>O236*H236</f>
        <v>0</v>
      </c>
      <c r="Q236" s="187">
        <v>2.09</v>
      </c>
      <c r="R236" s="187">
        <f>Q236*H236</f>
        <v>117.39529999999999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162</v>
      </c>
      <c r="AT236" s="189" t="s">
        <v>157</v>
      </c>
      <c r="AU236" s="189" t="s">
        <v>22</v>
      </c>
      <c r="AY236" s="16" t="s">
        <v>155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6" t="s">
        <v>23</v>
      </c>
      <c r="BK236" s="190">
        <f>ROUND(I236*H236,2)</f>
        <v>0</v>
      </c>
      <c r="BL236" s="16" t="s">
        <v>162</v>
      </c>
      <c r="BM236" s="189" t="s">
        <v>387</v>
      </c>
    </row>
    <row r="237" spans="1:65" s="2" customFormat="1" ht="19.5">
      <c r="A237" s="34"/>
      <c r="B237" s="35"/>
      <c r="C237" s="36"/>
      <c r="D237" s="191" t="s">
        <v>164</v>
      </c>
      <c r="E237" s="36"/>
      <c r="F237" s="192" t="s">
        <v>388</v>
      </c>
      <c r="G237" s="36"/>
      <c r="H237" s="36"/>
      <c r="I237" s="193"/>
      <c r="J237" s="36"/>
      <c r="K237" s="36"/>
      <c r="L237" s="39"/>
      <c r="M237" s="194"/>
      <c r="N237" s="195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6" t="s">
        <v>164</v>
      </c>
      <c r="AU237" s="16" t="s">
        <v>22</v>
      </c>
    </row>
    <row r="238" spans="1:65" s="2" customFormat="1" ht="11.25">
      <c r="A238" s="34"/>
      <c r="B238" s="35"/>
      <c r="C238" s="36"/>
      <c r="D238" s="196" t="s">
        <v>166</v>
      </c>
      <c r="E238" s="36"/>
      <c r="F238" s="197" t="s">
        <v>389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6" t="s">
        <v>166</v>
      </c>
      <c r="AU238" s="16" t="s">
        <v>22</v>
      </c>
    </row>
    <row r="239" spans="1:65" s="2" customFormat="1" ht="33" customHeight="1">
      <c r="A239" s="34"/>
      <c r="B239" s="35"/>
      <c r="C239" s="178" t="s">
        <v>390</v>
      </c>
      <c r="D239" s="178" t="s">
        <v>157</v>
      </c>
      <c r="E239" s="179" t="s">
        <v>391</v>
      </c>
      <c r="F239" s="180" t="s">
        <v>392</v>
      </c>
      <c r="G239" s="181" t="s">
        <v>160</v>
      </c>
      <c r="H239" s="182">
        <v>63</v>
      </c>
      <c r="I239" s="183"/>
      <c r="J239" s="184">
        <f>ROUND(I239*H239,2)</f>
        <v>0</v>
      </c>
      <c r="K239" s="180" t="s">
        <v>161</v>
      </c>
      <c r="L239" s="39"/>
      <c r="M239" s="185" t="s">
        <v>34</v>
      </c>
      <c r="N239" s="186" t="s">
        <v>48</v>
      </c>
      <c r="O239" s="64"/>
      <c r="P239" s="187">
        <f>O239*H239</f>
        <v>0</v>
      </c>
      <c r="Q239" s="187">
        <v>1.031199</v>
      </c>
      <c r="R239" s="187">
        <f>Q239*H239</f>
        <v>64.965536999999998</v>
      </c>
      <c r="S239" s="187">
        <v>0</v>
      </c>
      <c r="T239" s="18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269</v>
      </c>
      <c r="AT239" s="189" t="s">
        <v>157</v>
      </c>
      <c r="AU239" s="189" t="s">
        <v>22</v>
      </c>
      <c r="AY239" s="16" t="s">
        <v>155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6" t="s">
        <v>23</v>
      </c>
      <c r="BK239" s="190">
        <f>ROUND(I239*H239,2)</f>
        <v>0</v>
      </c>
      <c r="BL239" s="16" t="s">
        <v>269</v>
      </c>
      <c r="BM239" s="189" t="s">
        <v>393</v>
      </c>
    </row>
    <row r="240" spans="1:65" s="2" customFormat="1" ht="29.25">
      <c r="A240" s="34"/>
      <c r="B240" s="35"/>
      <c r="C240" s="36"/>
      <c r="D240" s="191" t="s">
        <v>164</v>
      </c>
      <c r="E240" s="36"/>
      <c r="F240" s="192" t="s">
        <v>394</v>
      </c>
      <c r="G240" s="36"/>
      <c r="H240" s="36"/>
      <c r="I240" s="193"/>
      <c r="J240" s="36"/>
      <c r="K240" s="36"/>
      <c r="L240" s="39"/>
      <c r="M240" s="194"/>
      <c r="N240" s="195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6" t="s">
        <v>164</v>
      </c>
      <c r="AU240" s="16" t="s">
        <v>22</v>
      </c>
    </row>
    <row r="241" spans="1:65" s="2" customFormat="1" ht="11.25">
      <c r="A241" s="34"/>
      <c r="B241" s="35"/>
      <c r="C241" s="36"/>
      <c r="D241" s="196" t="s">
        <v>166</v>
      </c>
      <c r="E241" s="36"/>
      <c r="F241" s="197" t="s">
        <v>395</v>
      </c>
      <c r="G241" s="36"/>
      <c r="H241" s="36"/>
      <c r="I241" s="193"/>
      <c r="J241" s="36"/>
      <c r="K241" s="36"/>
      <c r="L241" s="39"/>
      <c r="M241" s="194"/>
      <c r="N241" s="19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6" t="s">
        <v>166</v>
      </c>
      <c r="AU241" s="16" t="s">
        <v>22</v>
      </c>
    </row>
    <row r="242" spans="1:65" s="2" customFormat="1" ht="19.5">
      <c r="A242" s="34"/>
      <c r="B242" s="35"/>
      <c r="C242" s="36"/>
      <c r="D242" s="191" t="s">
        <v>256</v>
      </c>
      <c r="E242" s="36"/>
      <c r="F242" s="220" t="s">
        <v>396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6" t="s">
        <v>256</v>
      </c>
      <c r="AU242" s="16" t="s">
        <v>22</v>
      </c>
    </row>
    <row r="243" spans="1:65" s="13" customFormat="1" ht="11.25">
      <c r="B243" s="198"/>
      <c r="C243" s="199"/>
      <c r="D243" s="191" t="s">
        <v>186</v>
      </c>
      <c r="E243" s="200" t="s">
        <v>34</v>
      </c>
      <c r="F243" s="201" t="s">
        <v>397</v>
      </c>
      <c r="G243" s="199"/>
      <c r="H243" s="202">
        <v>3</v>
      </c>
      <c r="I243" s="203"/>
      <c r="J243" s="199"/>
      <c r="K243" s="199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186</v>
      </c>
      <c r="AU243" s="208" t="s">
        <v>22</v>
      </c>
      <c r="AV243" s="13" t="s">
        <v>22</v>
      </c>
      <c r="AW243" s="13" t="s">
        <v>39</v>
      </c>
      <c r="AX243" s="13" t="s">
        <v>77</v>
      </c>
      <c r="AY243" s="208" t="s">
        <v>155</v>
      </c>
    </row>
    <row r="244" spans="1:65" s="13" customFormat="1" ht="11.25">
      <c r="B244" s="198"/>
      <c r="C244" s="199"/>
      <c r="D244" s="191" t="s">
        <v>186</v>
      </c>
      <c r="E244" s="200" t="s">
        <v>34</v>
      </c>
      <c r="F244" s="201" t="s">
        <v>398</v>
      </c>
      <c r="G244" s="199"/>
      <c r="H244" s="202">
        <v>60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186</v>
      </c>
      <c r="AU244" s="208" t="s">
        <v>22</v>
      </c>
      <c r="AV244" s="13" t="s">
        <v>22</v>
      </c>
      <c r="AW244" s="13" t="s">
        <v>39</v>
      </c>
      <c r="AX244" s="13" t="s">
        <v>77</v>
      </c>
      <c r="AY244" s="208" t="s">
        <v>155</v>
      </c>
    </row>
    <row r="245" spans="1:65" s="14" customFormat="1" ht="11.25">
      <c r="B245" s="209"/>
      <c r="C245" s="210"/>
      <c r="D245" s="191" t="s">
        <v>186</v>
      </c>
      <c r="E245" s="211" t="s">
        <v>34</v>
      </c>
      <c r="F245" s="212" t="s">
        <v>218</v>
      </c>
      <c r="G245" s="210"/>
      <c r="H245" s="213">
        <v>63</v>
      </c>
      <c r="I245" s="214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186</v>
      </c>
      <c r="AU245" s="219" t="s">
        <v>22</v>
      </c>
      <c r="AV245" s="14" t="s">
        <v>162</v>
      </c>
      <c r="AW245" s="14" t="s">
        <v>39</v>
      </c>
      <c r="AX245" s="14" t="s">
        <v>23</v>
      </c>
      <c r="AY245" s="219" t="s">
        <v>155</v>
      </c>
    </row>
    <row r="246" spans="1:65" s="2" customFormat="1" ht="24.2" customHeight="1">
      <c r="A246" s="34"/>
      <c r="B246" s="35"/>
      <c r="C246" s="178" t="s">
        <v>399</v>
      </c>
      <c r="D246" s="178" t="s">
        <v>157</v>
      </c>
      <c r="E246" s="179" t="s">
        <v>400</v>
      </c>
      <c r="F246" s="180" t="s">
        <v>401</v>
      </c>
      <c r="G246" s="181" t="s">
        <v>160</v>
      </c>
      <c r="H246" s="182">
        <v>78</v>
      </c>
      <c r="I246" s="183"/>
      <c r="J246" s="184">
        <f>ROUND(I246*H246,2)</f>
        <v>0</v>
      </c>
      <c r="K246" s="180" t="s">
        <v>161</v>
      </c>
      <c r="L246" s="39"/>
      <c r="M246" s="185" t="s">
        <v>34</v>
      </c>
      <c r="N246" s="186" t="s">
        <v>48</v>
      </c>
      <c r="O246" s="64"/>
      <c r="P246" s="187">
        <f>O246*H246</f>
        <v>0</v>
      </c>
      <c r="Q246" s="187">
        <v>0.15679630750000001</v>
      </c>
      <c r="R246" s="187">
        <f>Q246*H246</f>
        <v>12.230111985000001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162</v>
      </c>
      <c r="AT246" s="189" t="s">
        <v>157</v>
      </c>
      <c r="AU246" s="189" t="s">
        <v>22</v>
      </c>
      <c r="AY246" s="16" t="s">
        <v>155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6" t="s">
        <v>23</v>
      </c>
      <c r="BK246" s="190">
        <f>ROUND(I246*H246,2)</f>
        <v>0</v>
      </c>
      <c r="BL246" s="16" t="s">
        <v>162</v>
      </c>
      <c r="BM246" s="189" t="s">
        <v>402</v>
      </c>
    </row>
    <row r="247" spans="1:65" s="2" customFormat="1" ht="19.5">
      <c r="A247" s="34"/>
      <c r="B247" s="35"/>
      <c r="C247" s="36"/>
      <c r="D247" s="191" t="s">
        <v>164</v>
      </c>
      <c r="E247" s="36"/>
      <c r="F247" s="192" t="s">
        <v>403</v>
      </c>
      <c r="G247" s="36"/>
      <c r="H247" s="36"/>
      <c r="I247" s="193"/>
      <c r="J247" s="36"/>
      <c r="K247" s="36"/>
      <c r="L247" s="39"/>
      <c r="M247" s="194"/>
      <c r="N247" s="195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6" t="s">
        <v>164</v>
      </c>
      <c r="AU247" s="16" t="s">
        <v>22</v>
      </c>
    </row>
    <row r="248" spans="1:65" s="2" customFormat="1" ht="11.25">
      <c r="A248" s="34"/>
      <c r="B248" s="35"/>
      <c r="C248" s="36"/>
      <c r="D248" s="196" t="s">
        <v>166</v>
      </c>
      <c r="E248" s="36"/>
      <c r="F248" s="197" t="s">
        <v>404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6" t="s">
        <v>166</v>
      </c>
      <c r="AU248" s="16" t="s">
        <v>22</v>
      </c>
    </row>
    <row r="249" spans="1:65" s="12" customFormat="1" ht="22.9" customHeight="1">
      <c r="B249" s="162"/>
      <c r="C249" s="163"/>
      <c r="D249" s="164" t="s">
        <v>76</v>
      </c>
      <c r="E249" s="176" t="s">
        <v>188</v>
      </c>
      <c r="F249" s="176" t="s">
        <v>405</v>
      </c>
      <c r="G249" s="163"/>
      <c r="H249" s="163"/>
      <c r="I249" s="166"/>
      <c r="J249" s="177">
        <f>BK249</f>
        <v>0</v>
      </c>
      <c r="K249" s="163"/>
      <c r="L249" s="168"/>
      <c r="M249" s="169"/>
      <c r="N249" s="170"/>
      <c r="O249" s="170"/>
      <c r="P249" s="171">
        <f>SUM(P250:P252)</f>
        <v>0</v>
      </c>
      <c r="Q249" s="170"/>
      <c r="R249" s="171">
        <f>SUM(R250:R252)</f>
        <v>45.264000000000003</v>
      </c>
      <c r="S249" s="170"/>
      <c r="T249" s="172">
        <f>SUM(T250:T252)</f>
        <v>0</v>
      </c>
      <c r="AR249" s="173" t="s">
        <v>23</v>
      </c>
      <c r="AT249" s="174" t="s">
        <v>76</v>
      </c>
      <c r="AU249" s="174" t="s">
        <v>23</v>
      </c>
      <c r="AY249" s="173" t="s">
        <v>155</v>
      </c>
      <c r="BK249" s="175">
        <f>SUM(BK250:BK252)</f>
        <v>0</v>
      </c>
    </row>
    <row r="250" spans="1:65" s="2" customFormat="1" ht="24.2" customHeight="1">
      <c r="A250" s="34"/>
      <c r="B250" s="35"/>
      <c r="C250" s="178" t="s">
        <v>406</v>
      </c>
      <c r="D250" s="178" t="s">
        <v>157</v>
      </c>
      <c r="E250" s="179" t="s">
        <v>407</v>
      </c>
      <c r="F250" s="180" t="s">
        <v>408</v>
      </c>
      <c r="G250" s="181" t="s">
        <v>160</v>
      </c>
      <c r="H250" s="182">
        <v>98.4</v>
      </c>
      <c r="I250" s="183"/>
      <c r="J250" s="184">
        <f>ROUND(I250*H250,2)</f>
        <v>0</v>
      </c>
      <c r="K250" s="180" t="s">
        <v>161</v>
      </c>
      <c r="L250" s="39"/>
      <c r="M250" s="185" t="s">
        <v>34</v>
      </c>
      <c r="N250" s="186" t="s">
        <v>48</v>
      </c>
      <c r="O250" s="64"/>
      <c r="P250" s="187">
        <f>O250*H250</f>
        <v>0</v>
      </c>
      <c r="Q250" s="187">
        <v>0.46</v>
      </c>
      <c r="R250" s="187">
        <f>Q250*H250</f>
        <v>45.264000000000003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162</v>
      </c>
      <c r="AT250" s="189" t="s">
        <v>157</v>
      </c>
      <c r="AU250" s="189" t="s">
        <v>22</v>
      </c>
      <c r="AY250" s="16" t="s">
        <v>155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6" t="s">
        <v>23</v>
      </c>
      <c r="BK250" s="190">
        <f>ROUND(I250*H250,2)</f>
        <v>0</v>
      </c>
      <c r="BL250" s="16" t="s">
        <v>162</v>
      </c>
      <c r="BM250" s="189" t="s">
        <v>409</v>
      </c>
    </row>
    <row r="251" spans="1:65" s="2" customFormat="1" ht="19.5">
      <c r="A251" s="34"/>
      <c r="B251" s="35"/>
      <c r="C251" s="36"/>
      <c r="D251" s="191" t="s">
        <v>164</v>
      </c>
      <c r="E251" s="36"/>
      <c r="F251" s="192" t="s">
        <v>410</v>
      </c>
      <c r="G251" s="36"/>
      <c r="H251" s="36"/>
      <c r="I251" s="193"/>
      <c r="J251" s="36"/>
      <c r="K251" s="36"/>
      <c r="L251" s="39"/>
      <c r="M251" s="194"/>
      <c r="N251" s="195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6" t="s">
        <v>164</v>
      </c>
      <c r="AU251" s="16" t="s">
        <v>22</v>
      </c>
    </row>
    <row r="252" spans="1:65" s="2" customFormat="1" ht="11.25">
      <c r="A252" s="34"/>
      <c r="B252" s="35"/>
      <c r="C252" s="36"/>
      <c r="D252" s="196" t="s">
        <v>166</v>
      </c>
      <c r="E252" s="36"/>
      <c r="F252" s="197" t="s">
        <v>411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6" t="s">
        <v>166</v>
      </c>
      <c r="AU252" s="16" t="s">
        <v>22</v>
      </c>
    </row>
    <row r="253" spans="1:65" s="12" customFormat="1" ht="22.9" customHeight="1">
      <c r="B253" s="162"/>
      <c r="C253" s="163"/>
      <c r="D253" s="164" t="s">
        <v>76</v>
      </c>
      <c r="E253" s="176" t="s">
        <v>195</v>
      </c>
      <c r="F253" s="176" t="s">
        <v>412</v>
      </c>
      <c r="G253" s="163"/>
      <c r="H253" s="163"/>
      <c r="I253" s="166"/>
      <c r="J253" s="177">
        <f>BK253</f>
        <v>0</v>
      </c>
      <c r="K253" s="163"/>
      <c r="L253" s="168"/>
      <c r="M253" s="169"/>
      <c r="N253" s="170"/>
      <c r="O253" s="170"/>
      <c r="P253" s="171">
        <f>SUM(P254:P275)</f>
        <v>0</v>
      </c>
      <c r="Q253" s="170"/>
      <c r="R253" s="171">
        <f>SUM(R254:R275)</f>
        <v>20.331152500000002</v>
      </c>
      <c r="S253" s="170"/>
      <c r="T253" s="172">
        <f>SUM(T254:T275)</f>
        <v>3.45</v>
      </c>
      <c r="AR253" s="173" t="s">
        <v>23</v>
      </c>
      <c r="AT253" s="174" t="s">
        <v>76</v>
      </c>
      <c r="AU253" s="174" t="s">
        <v>23</v>
      </c>
      <c r="AY253" s="173" t="s">
        <v>155</v>
      </c>
      <c r="BK253" s="175">
        <f>SUM(BK254:BK275)</f>
        <v>0</v>
      </c>
    </row>
    <row r="254" spans="1:65" s="2" customFormat="1" ht="16.5" customHeight="1">
      <c r="A254" s="34"/>
      <c r="B254" s="35"/>
      <c r="C254" s="178" t="s">
        <v>413</v>
      </c>
      <c r="D254" s="178" t="s">
        <v>157</v>
      </c>
      <c r="E254" s="179" t="s">
        <v>414</v>
      </c>
      <c r="F254" s="180" t="s">
        <v>415</v>
      </c>
      <c r="G254" s="181" t="s">
        <v>160</v>
      </c>
      <c r="H254" s="182">
        <v>211.3</v>
      </c>
      <c r="I254" s="183"/>
      <c r="J254" s="184">
        <f>ROUND(I254*H254,2)</f>
        <v>0</v>
      </c>
      <c r="K254" s="180" t="s">
        <v>161</v>
      </c>
      <c r="L254" s="39"/>
      <c r="M254" s="185" t="s">
        <v>34</v>
      </c>
      <c r="N254" s="186" t="s">
        <v>48</v>
      </c>
      <c r="O254" s="64"/>
      <c r="P254" s="187">
        <f>O254*H254</f>
        <v>0</v>
      </c>
      <c r="Q254" s="187">
        <v>7.0000000000000007E-2</v>
      </c>
      <c r="R254" s="187">
        <f>Q254*H254</f>
        <v>14.791000000000002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162</v>
      </c>
      <c r="AT254" s="189" t="s">
        <v>157</v>
      </c>
      <c r="AU254" s="189" t="s">
        <v>22</v>
      </c>
      <c r="AY254" s="16" t="s">
        <v>155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6" t="s">
        <v>23</v>
      </c>
      <c r="BK254" s="190">
        <f>ROUND(I254*H254,2)</f>
        <v>0</v>
      </c>
      <c r="BL254" s="16" t="s">
        <v>162</v>
      </c>
      <c r="BM254" s="189" t="s">
        <v>416</v>
      </c>
    </row>
    <row r="255" spans="1:65" s="2" customFormat="1" ht="11.25">
      <c r="A255" s="34"/>
      <c r="B255" s="35"/>
      <c r="C255" s="36"/>
      <c r="D255" s="191" t="s">
        <v>164</v>
      </c>
      <c r="E255" s="36"/>
      <c r="F255" s="192" t="s">
        <v>417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6" t="s">
        <v>164</v>
      </c>
      <c r="AU255" s="16" t="s">
        <v>22</v>
      </c>
    </row>
    <row r="256" spans="1:65" s="2" customFormat="1" ht="11.25">
      <c r="A256" s="34"/>
      <c r="B256" s="35"/>
      <c r="C256" s="36"/>
      <c r="D256" s="196" t="s">
        <v>166</v>
      </c>
      <c r="E256" s="36"/>
      <c r="F256" s="197" t="s">
        <v>418</v>
      </c>
      <c r="G256" s="36"/>
      <c r="H256" s="36"/>
      <c r="I256" s="193"/>
      <c r="J256" s="36"/>
      <c r="K256" s="36"/>
      <c r="L256" s="39"/>
      <c r="M256" s="194"/>
      <c r="N256" s="195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6" t="s">
        <v>166</v>
      </c>
      <c r="AU256" s="16" t="s">
        <v>22</v>
      </c>
    </row>
    <row r="257" spans="1:65" s="2" customFormat="1" ht="19.5">
      <c r="A257" s="34"/>
      <c r="B257" s="35"/>
      <c r="C257" s="36"/>
      <c r="D257" s="191" t="s">
        <v>256</v>
      </c>
      <c r="E257" s="36"/>
      <c r="F257" s="220" t="s">
        <v>419</v>
      </c>
      <c r="G257" s="36"/>
      <c r="H257" s="36"/>
      <c r="I257" s="193"/>
      <c r="J257" s="36"/>
      <c r="K257" s="36"/>
      <c r="L257" s="39"/>
      <c r="M257" s="194"/>
      <c r="N257" s="195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6" t="s">
        <v>256</v>
      </c>
      <c r="AU257" s="16" t="s">
        <v>22</v>
      </c>
    </row>
    <row r="258" spans="1:65" s="2" customFormat="1" ht="16.5" customHeight="1">
      <c r="A258" s="34"/>
      <c r="B258" s="35"/>
      <c r="C258" s="178" t="s">
        <v>420</v>
      </c>
      <c r="D258" s="178" t="s">
        <v>157</v>
      </c>
      <c r="E258" s="179" t="s">
        <v>421</v>
      </c>
      <c r="F258" s="180" t="s">
        <v>422</v>
      </c>
      <c r="G258" s="181" t="s">
        <v>160</v>
      </c>
      <c r="H258" s="182">
        <v>211</v>
      </c>
      <c r="I258" s="183"/>
      <c r="J258" s="184">
        <f>ROUND(I258*H258,2)</f>
        <v>0</v>
      </c>
      <c r="K258" s="180" t="s">
        <v>161</v>
      </c>
      <c r="L258" s="39"/>
      <c r="M258" s="185" t="s">
        <v>34</v>
      </c>
      <c r="N258" s="186" t="s">
        <v>48</v>
      </c>
      <c r="O258" s="64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162</v>
      </c>
      <c r="AT258" s="189" t="s">
        <v>157</v>
      </c>
      <c r="AU258" s="189" t="s">
        <v>22</v>
      </c>
      <c r="AY258" s="16" t="s">
        <v>155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6" t="s">
        <v>23</v>
      </c>
      <c r="BK258" s="190">
        <f>ROUND(I258*H258,2)</f>
        <v>0</v>
      </c>
      <c r="BL258" s="16" t="s">
        <v>162</v>
      </c>
      <c r="BM258" s="189" t="s">
        <v>423</v>
      </c>
    </row>
    <row r="259" spans="1:65" s="2" customFormat="1" ht="11.25">
      <c r="A259" s="34"/>
      <c r="B259" s="35"/>
      <c r="C259" s="36"/>
      <c r="D259" s="191" t="s">
        <v>164</v>
      </c>
      <c r="E259" s="36"/>
      <c r="F259" s="192" t="s">
        <v>424</v>
      </c>
      <c r="G259" s="36"/>
      <c r="H259" s="36"/>
      <c r="I259" s="193"/>
      <c r="J259" s="36"/>
      <c r="K259" s="36"/>
      <c r="L259" s="39"/>
      <c r="M259" s="194"/>
      <c r="N259" s="195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6" t="s">
        <v>164</v>
      </c>
      <c r="AU259" s="16" t="s">
        <v>22</v>
      </c>
    </row>
    <row r="260" spans="1:65" s="2" customFormat="1" ht="11.25">
      <c r="A260" s="34"/>
      <c r="B260" s="35"/>
      <c r="C260" s="36"/>
      <c r="D260" s="196" t="s">
        <v>166</v>
      </c>
      <c r="E260" s="36"/>
      <c r="F260" s="197" t="s">
        <v>425</v>
      </c>
      <c r="G260" s="36"/>
      <c r="H260" s="36"/>
      <c r="I260" s="193"/>
      <c r="J260" s="36"/>
      <c r="K260" s="36"/>
      <c r="L260" s="39"/>
      <c r="M260" s="194"/>
      <c r="N260" s="195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6" t="s">
        <v>166</v>
      </c>
      <c r="AU260" s="16" t="s">
        <v>22</v>
      </c>
    </row>
    <row r="261" spans="1:65" s="2" customFormat="1" ht="37.9" customHeight="1">
      <c r="A261" s="34"/>
      <c r="B261" s="35"/>
      <c r="C261" s="178" t="s">
        <v>426</v>
      </c>
      <c r="D261" s="178" t="s">
        <v>157</v>
      </c>
      <c r="E261" s="179" t="s">
        <v>427</v>
      </c>
      <c r="F261" s="180" t="s">
        <v>428</v>
      </c>
      <c r="G261" s="181" t="s">
        <v>160</v>
      </c>
      <c r="H261" s="182">
        <v>105.65</v>
      </c>
      <c r="I261" s="183"/>
      <c r="J261" s="184">
        <f>ROUND(I261*H261,2)</f>
        <v>0</v>
      </c>
      <c r="K261" s="180" t="s">
        <v>161</v>
      </c>
      <c r="L261" s="39"/>
      <c r="M261" s="185" t="s">
        <v>34</v>
      </c>
      <c r="N261" s="186" t="s">
        <v>48</v>
      </c>
      <c r="O261" s="64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162</v>
      </c>
      <c r="AT261" s="189" t="s">
        <v>157</v>
      </c>
      <c r="AU261" s="189" t="s">
        <v>22</v>
      </c>
      <c r="AY261" s="16" t="s">
        <v>155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6" t="s">
        <v>23</v>
      </c>
      <c r="BK261" s="190">
        <f>ROUND(I261*H261,2)</f>
        <v>0</v>
      </c>
      <c r="BL261" s="16" t="s">
        <v>162</v>
      </c>
      <c r="BM261" s="189" t="s">
        <v>429</v>
      </c>
    </row>
    <row r="262" spans="1:65" s="2" customFormat="1" ht="29.25">
      <c r="A262" s="34"/>
      <c r="B262" s="35"/>
      <c r="C262" s="36"/>
      <c r="D262" s="191" t="s">
        <v>164</v>
      </c>
      <c r="E262" s="36"/>
      <c r="F262" s="192" t="s">
        <v>430</v>
      </c>
      <c r="G262" s="36"/>
      <c r="H262" s="36"/>
      <c r="I262" s="193"/>
      <c r="J262" s="36"/>
      <c r="K262" s="36"/>
      <c r="L262" s="39"/>
      <c r="M262" s="194"/>
      <c r="N262" s="195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6" t="s">
        <v>164</v>
      </c>
      <c r="AU262" s="16" t="s">
        <v>22</v>
      </c>
    </row>
    <row r="263" spans="1:65" s="2" customFormat="1" ht="11.25">
      <c r="A263" s="34"/>
      <c r="B263" s="35"/>
      <c r="C263" s="36"/>
      <c r="D263" s="196" t="s">
        <v>166</v>
      </c>
      <c r="E263" s="36"/>
      <c r="F263" s="197" t="s">
        <v>431</v>
      </c>
      <c r="G263" s="36"/>
      <c r="H263" s="36"/>
      <c r="I263" s="193"/>
      <c r="J263" s="36"/>
      <c r="K263" s="36"/>
      <c r="L263" s="39"/>
      <c r="M263" s="194"/>
      <c r="N263" s="195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6" t="s">
        <v>166</v>
      </c>
      <c r="AU263" s="16" t="s">
        <v>22</v>
      </c>
    </row>
    <row r="264" spans="1:65" s="2" customFormat="1" ht="37.9" customHeight="1">
      <c r="A264" s="34"/>
      <c r="B264" s="35"/>
      <c r="C264" s="178" t="s">
        <v>432</v>
      </c>
      <c r="D264" s="178" t="s">
        <v>157</v>
      </c>
      <c r="E264" s="179" t="s">
        <v>433</v>
      </c>
      <c r="F264" s="180" t="s">
        <v>434</v>
      </c>
      <c r="G264" s="181" t="s">
        <v>160</v>
      </c>
      <c r="H264" s="182">
        <v>105.65</v>
      </c>
      <c r="I264" s="183"/>
      <c r="J264" s="184">
        <f>ROUND(I264*H264,2)</f>
        <v>0</v>
      </c>
      <c r="K264" s="180" t="s">
        <v>161</v>
      </c>
      <c r="L264" s="39"/>
      <c r="M264" s="185" t="s">
        <v>34</v>
      </c>
      <c r="N264" s="186" t="s">
        <v>48</v>
      </c>
      <c r="O264" s="64"/>
      <c r="P264" s="187">
        <f>O264*H264</f>
        <v>0</v>
      </c>
      <c r="Q264" s="187">
        <v>0</v>
      </c>
      <c r="R264" s="187">
        <f>Q264*H264</f>
        <v>0</v>
      </c>
      <c r="S264" s="187">
        <v>0</v>
      </c>
      <c r="T264" s="18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9" t="s">
        <v>162</v>
      </c>
      <c r="AT264" s="189" t="s">
        <v>157</v>
      </c>
      <c r="AU264" s="189" t="s">
        <v>22</v>
      </c>
      <c r="AY264" s="16" t="s">
        <v>155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6" t="s">
        <v>23</v>
      </c>
      <c r="BK264" s="190">
        <f>ROUND(I264*H264,2)</f>
        <v>0</v>
      </c>
      <c r="BL264" s="16" t="s">
        <v>162</v>
      </c>
      <c r="BM264" s="189" t="s">
        <v>435</v>
      </c>
    </row>
    <row r="265" spans="1:65" s="2" customFormat="1" ht="29.25">
      <c r="A265" s="34"/>
      <c r="B265" s="35"/>
      <c r="C265" s="36"/>
      <c r="D265" s="191" t="s">
        <v>164</v>
      </c>
      <c r="E265" s="36"/>
      <c r="F265" s="192" t="s">
        <v>436</v>
      </c>
      <c r="G265" s="36"/>
      <c r="H265" s="36"/>
      <c r="I265" s="193"/>
      <c r="J265" s="36"/>
      <c r="K265" s="36"/>
      <c r="L265" s="39"/>
      <c r="M265" s="194"/>
      <c r="N265" s="195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6" t="s">
        <v>164</v>
      </c>
      <c r="AU265" s="16" t="s">
        <v>22</v>
      </c>
    </row>
    <row r="266" spans="1:65" s="2" customFormat="1" ht="11.25">
      <c r="A266" s="34"/>
      <c r="B266" s="35"/>
      <c r="C266" s="36"/>
      <c r="D266" s="196" t="s">
        <v>166</v>
      </c>
      <c r="E266" s="36"/>
      <c r="F266" s="197" t="s">
        <v>437</v>
      </c>
      <c r="G266" s="36"/>
      <c r="H266" s="36"/>
      <c r="I266" s="193"/>
      <c r="J266" s="36"/>
      <c r="K266" s="36"/>
      <c r="L266" s="39"/>
      <c r="M266" s="194"/>
      <c r="N266" s="19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6" t="s">
        <v>166</v>
      </c>
      <c r="AU266" s="16" t="s">
        <v>22</v>
      </c>
    </row>
    <row r="267" spans="1:65" s="2" customFormat="1" ht="33" customHeight="1">
      <c r="A267" s="34"/>
      <c r="B267" s="35"/>
      <c r="C267" s="178" t="s">
        <v>438</v>
      </c>
      <c r="D267" s="178" t="s">
        <v>157</v>
      </c>
      <c r="E267" s="179" t="s">
        <v>439</v>
      </c>
      <c r="F267" s="180" t="s">
        <v>440</v>
      </c>
      <c r="G267" s="181" t="s">
        <v>160</v>
      </c>
      <c r="H267" s="182">
        <v>25</v>
      </c>
      <c r="I267" s="183"/>
      <c r="J267" s="184">
        <f>ROUND(I267*H267,2)</f>
        <v>0</v>
      </c>
      <c r="K267" s="180" t="s">
        <v>161</v>
      </c>
      <c r="L267" s="39"/>
      <c r="M267" s="185" t="s">
        <v>34</v>
      </c>
      <c r="N267" s="186" t="s">
        <v>48</v>
      </c>
      <c r="O267" s="64"/>
      <c r="P267" s="187">
        <f>O267*H267</f>
        <v>0</v>
      </c>
      <c r="Q267" s="187">
        <v>0.12880610000000001</v>
      </c>
      <c r="R267" s="187">
        <f>Q267*H267</f>
        <v>3.2201525000000002</v>
      </c>
      <c r="S267" s="187">
        <v>0.13800000000000001</v>
      </c>
      <c r="T267" s="188">
        <f>S267*H267</f>
        <v>3.45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9" t="s">
        <v>162</v>
      </c>
      <c r="AT267" s="189" t="s">
        <v>157</v>
      </c>
      <c r="AU267" s="189" t="s">
        <v>22</v>
      </c>
      <c r="AY267" s="16" t="s">
        <v>155</v>
      </c>
      <c r="BE267" s="190">
        <f>IF(N267="základní",J267,0)</f>
        <v>0</v>
      </c>
      <c r="BF267" s="190">
        <f>IF(N267="snížená",J267,0)</f>
        <v>0</v>
      </c>
      <c r="BG267" s="190">
        <f>IF(N267="zákl. přenesená",J267,0)</f>
        <v>0</v>
      </c>
      <c r="BH267" s="190">
        <f>IF(N267="sníž. přenesená",J267,0)</f>
        <v>0</v>
      </c>
      <c r="BI267" s="190">
        <f>IF(N267="nulová",J267,0)</f>
        <v>0</v>
      </c>
      <c r="BJ267" s="16" t="s">
        <v>23</v>
      </c>
      <c r="BK267" s="190">
        <f>ROUND(I267*H267,2)</f>
        <v>0</v>
      </c>
      <c r="BL267" s="16" t="s">
        <v>162</v>
      </c>
      <c r="BM267" s="189" t="s">
        <v>441</v>
      </c>
    </row>
    <row r="268" spans="1:65" s="2" customFormat="1" ht="29.25">
      <c r="A268" s="34"/>
      <c r="B268" s="35"/>
      <c r="C268" s="36"/>
      <c r="D268" s="191" t="s">
        <v>164</v>
      </c>
      <c r="E268" s="36"/>
      <c r="F268" s="192" t="s">
        <v>442</v>
      </c>
      <c r="G268" s="36"/>
      <c r="H268" s="36"/>
      <c r="I268" s="193"/>
      <c r="J268" s="36"/>
      <c r="K268" s="36"/>
      <c r="L268" s="39"/>
      <c r="M268" s="194"/>
      <c r="N268" s="195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6" t="s">
        <v>164</v>
      </c>
      <c r="AU268" s="16" t="s">
        <v>22</v>
      </c>
    </row>
    <row r="269" spans="1:65" s="2" customFormat="1" ht="11.25">
      <c r="A269" s="34"/>
      <c r="B269" s="35"/>
      <c r="C269" s="36"/>
      <c r="D269" s="196" t="s">
        <v>166</v>
      </c>
      <c r="E269" s="36"/>
      <c r="F269" s="197" t="s">
        <v>443</v>
      </c>
      <c r="G269" s="36"/>
      <c r="H269" s="36"/>
      <c r="I269" s="193"/>
      <c r="J269" s="36"/>
      <c r="K269" s="36"/>
      <c r="L269" s="39"/>
      <c r="M269" s="194"/>
      <c r="N269" s="19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6" t="s">
        <v>166</v>
      </c>
      <c r="AU269" s="16" t="s">
        <v>22</v>
      </c>
    </row>
    <row r="270" spans="1:65" s="2" customFormat="1" ht="19.5">
      <c r="A270" s="34"/>
      <c r="B270" s="35"/>
      <c r="C270" s="36"/>
      <c r="D270" s="191" t="s">
        <v>256</v>
      </c>
      <c r="E270" s="36"/>
      <c r="F270" s="220" t="s">
        <v>444</v>
      </c>
      <c r="G270" s="36"/>
      <c r="H270" s="36"/>
      <c r="I270" s="193"/>
      <c r="J270" s="36"/>
      <c r="K270" s="36"/>
      <c r="L270" s="39"/>
      <c r="M270" s="194"/>
      <c r="N270" s="195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6" t="s">
        <v>256</v>
      </c>
      <c r="AU270" s="16" t="s">
        <v>22</v>
      </c>
    </row>
    <row r="271" spans="1:65" s="13" customFormat="1" ht="11.25">
      <c r="B271" s="198"/>
      <c r="C271" s="199"/>
      <c r="D271" s="191" t="s">
        <v>186</v>
      </c>
      <c r="E271" s="200" t="s">
        <v>34</v>
      </c>
      <c r="F271" s="201" t="s">
        <v>445</v>
      </c>
      <c r="G271" s="199"/>
      <c r="H271" s="202">
        <v>25</v>
      </c>
      <c r="I271" s="203"/>
      <c r="J271" s="199"/>
      <c r="K271" s="199"/>
      <c r="L271" s="204"/>
      <c r="M271" s="205"/>
      <c r="N271" s="206"/>
      <c r="O271" s="206"/>
      <c r="P271" s="206"/>
      <c r="Q271" s="206"/>
      <c r="R271" s="206"/>
      <c r="S271" s="206"/>
      <c r="T271" s="207"/>
      <c r="AT271" s="208" t="s">
        <v>186</v>
      </c>
      <c r="AU271" s="208" t="s">
        <v>22</v>
      </c>
      <c r="AV271" s="13" t="s">
        <v>22</v>
      </c>
      <c r="AW271" s="13" t="s">
        <v>39</v>
      </c>
      <c r="AX271" s="13" t="s">
        <v>77</v>
      </c>
      <c r="AY271" s="208" t="s">
        <v>155</v>
      </c>
    </row>
    <row r="272" spans="1:65" s="14" customFormat="1" ht="11.25">
      <c r="B272" s="209"/>
      <c r="C272" s="210"/>
      <c r="D272" s="191" t="s">
        <v>186</v>
      </c>
      <c r="E272" s="211" t="s">
        <v>34</v>
      </c>
      <c r="F272" s="212" t="s">
        <v>218</v>
      </c>
      <c r="G272" s="210"/>
      <c r="H272" s="213">
        <v>25</v>
      </c>
      <c r="I272" s="214"/>
      <c r="J272" s="210"/>
      <c r="K272" s="210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186</v>
      </c>
      <c r="AU272" s="219" t="s">
        <v>22</v>
      </c>
      <c r="AV272" s="14" t="s">
        <v>162</v>
      </c>
      <c r="AW272" s="14" t="s">
        <v>4</v>
      </c>
      <c r="AX272" s="14" t="s">
        <v>23</v>
      </c>
      <c r="AY272" s="219" t="s">
        <v>155</v>
      </c>
    </row>
    <row r="273" spans="1:65" s="2" customFormat="1" ht="16.5" customHeight="1">
      <c r="A273" s="34"/>
      <c r="B273" s="35"/>
      <c r="C273" s="221" t="s">
        <v>446</v>
      </c>
      <c r="D273" s="221" t="s">
        <v>303</v>
      </c>
      <c r="E273" s="222" t="s">
        <v>447</v>
      </c>
      <c r="F273" s="223" t="s">
        <v>448</v>
      </c>
      <c r="G273" s="224" t="s">
        <v>280</v>
      </c>
      <c r="H273" s="225">
        <v>2.3199999999999998</v>
      </c>
      <c r="I273" s="226"/>
      <c r="J273" s="227">
        <f>ROUND(I273*H273,2)</f>
        <v>0</v>
      </c>
      <c r="K273" s="223" t="s">
        <v>161</v>
      </c>
      <c r="L273" s="228"/>
      <c r="M273" s="229" t="s">
        <v>34</v>
      </c>
      <c r="N273" s="230" t="s">
        <v>48</v>
      </c>
      <c r="O273" s="64"/>
      <c r="P273" s="187">
        <f>O273*H273</f>
        <v>0</v>
      </c>
      <c r="Q273" s="187">
        <v>1</v>
      </c>
      <c r="R273" s="187">
        <f>Q273*H273</f>
        <v>2.3199999999999998</v>
      </c>
      <c r="S273" s="187">
        <v>0</v>
      </c>
      <c r="T273" s="18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9" t="s">
        <v>209</v>
      </c>
      <c r="AT273" s="189" t="s">
        <v>303</v>
      </c>
      <c r="AU273" s="189" t="s">
        <v>22</v>
      </c>
      <c r="AY273" s="16" t="s">
        <v>155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6" t="s">
        <v>23</v>
      </c>
      <c r="BK273" s="190">
        <f>ROUND(I273*H273,2)</f>
        <v>0</v>
      </c>
      <c r="BL273" s="16" t="s">
        <v>162</v>
      </c>
      <c r="BM273" s="189" t="s">
        <v>449</v>
      </c>
    </row>
    <row r="274" spans="1:65" s="2" customFormat="1" ht="11.25">
      <c r="A274" s="34"/>
      <c r="B274" s="35"/>
      <c r="C274" s="36"/>
      <c r="D274" s="191" t="s">
        <v>164</v>
      </c>
      <c r="E274" s="36"/>
      <c r="F274" s="192" t="s">
        <v>448</v>
      </c>
      <c r="G274" s="36"/>
      <c r="H274" s="36"/>
      <c r="I274" s="193"/>
      <c r="J274" s="36"/>
      <c r="K274" s="36"/>
      <c r="L274" s="39"/>
      <c r="M274" s="194"/>
      <c r="N274" s="195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6" t="s">
        <v>164</v>
      </c>
      <c r="AU274" s="16" t="s">
        <v>22</v>
      </c>
    </row>
    <row r="275" spans="1:65" s="13" customFormat="1" ht="11.25">
      <c r="B275" s="198"/>
      <c r="C275" s="199"/>
      <c r="D275" s="191" t="s">
        <v>186</v>
      </c>
      <c r="E275" s="200" t="s">
        <v>34</v>
      </c>
      <c r="F275" s="201" t="s">
        <v>450</v>
      </c>
      <c r="G275" s="199"/>
      <c r="H275" s="202">
        <v>2.3199999999999998</v>
      </c>
      <c r="I275" s="203"/>
      <c r="J275" s="199"/>
      <c r="K275" s="199"/>
      <c r="L275" s="204"/>
      <c r="M275" s="205"/>
      <c r="N275" s="206"/>
      <c r="O275" s="206"/>
      <c r="P275" s="206"/>
      <c r="Q275" s="206"/>
      <c r="R275" s="206"/>
      <c r="S275" s="206"/>
      <c r="T275" s="207"/>
      <c r="AT275" s="208" t="s">
        <v>186</v>
      </c>
      <c r="AU275" s="208" t="s">
        <v>22</v>
      </c>
      <c r="AV275" s="13" t="s">
        <v>22</v>
      </c>
      <c r="AW275" s="13" t="s">
        <v>39</v>
      </c>
      <c r="AX275" s="13" t="s">
        <v>23</v>
      </c>
      <c r="AY275" s="208" t="s">
        <v>155</v>
      </c>
    </row>
    <row r="276" spans="1:65" s="12" customFormat="1" ht="22.9" customHeight="1">
      <c r="B276" s="162"/>
      <c r="C276" s="163"/>
      <c r="D276" s="164" t="s">
        <v>76</v>
      </c>
      <c r="E276" s="176" t="s">
        <v>219</v>
      </c>
      <c r="F276" s="176" t="s">
        <v>451</v>
      </c>
      <c r="G276" s="163"/>
      <c r="H276" s="163"/>
      <c r="I276" s="166"/>
      <c r="J276" s="177">
        <f>BK276</f>
        <v>0</v>
      </c>
      <c r="K276" s="163"/>
      <c r="L276" s="168"/>
      <c r="M276" s="169"/>
      <c r="N276" s="170"/>
      <c r="O276" s="170"/>
      <c r="P276" s="171">
        <f>P277+SUM(P278:P340)</f>
        <v>0</v>
      </c>
      <c r="Q276" s="170"/>
      <c r="R276" s="171">
        <f>R277+SUM(R278:R340)</f>
        <v>14.296761179999997</v>
      </c>
      <c r="S276" s="170"/>
      <c r="T276" s="172">
        <f>T277+SUM(T278:T340)</f>
        <v>4.2061750000000009</v>
      </c>
      <c r="AR276" s="173" t="s">
        <v>23</v>
      </c>
      <c r="AT276" s="174" t="s">
        <v>76</v>
      </c>
      <c r="AU276" s="174" t="s">
        <v>23</v>
      </c>
      <c r="AY276" s="173" t="s">
        <v>155</v>
      </c>
      <c r="BK276" s="175">
        <f>BK277+SUM(BK278:BK340)</f>
        <v>0</v>
      </c>
    </row>
    <row r="277" spans="1:65" s="2" customFormat="1" ht="24.2" customHeight="1">
      <c r="A277" s="34"/>
      <c r="B277" s="35"/>
      <c r="C277" s="178" t="s">
        <v>30</v>
      </c>
      <c r="D277" s="178" t="s">
        <v>157</v>
      </c>
      <c r="E277" s="179" t="s">
        <v>452</v>
      </c>
      <c r="F277" s="180" t="s">
        <v>453</v>
      </c>
      <c r="G277" s="181" t="s">
        <v>263</v>
      </c>
      <c r="H277" s="182">
        <v>0.3</v>
      </c>
      <c r="I277" s="183"/>
      <c r="J277" s="184">
        <f>ROUND(I277*H277,2)</f>
        <v>0</v>
      </c>
      <c r="K277" s="180" t="s">
        <v>161</v>
      </c>
      <c r="L277" s="39"/>
      <c r="M277" s="185" t="s">
        <v>34</v>
      </c>
      <c r="N277" s="186" t="s">
        <v>48</v>
      </c>
      <c r="O277" s="64"/>
      <c r="P277" s="187">
        <f>O277*H277</f>
        <v>0</v>
      </c>
      <c r="Q277" s="187">
        <v>3.65E-3</v>
      </c>
      <c r="R277" s="187">
        <f>Q277*H277</f>
        <v>1.0950000000000001E-3</v>
      </c>
      <c r="S277" s="187">
        <v>0.11</v>
      </c>
      <c r="T277" s="188">
        <f>S277*H277</f>
        <v>3.3000000000000002E-2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89" t="s">
        <v>162</v>
      </c>
      <c r="AT277" s="189" t="s">
        <v>157</v>
      </c>
      <c r="AU277" s="189" t="s">
        <v>22</v>
      </c>
      <c r="AY277" s="16" t="s">
        <v>155</v>
      </c>
      <c r="BE277" s="190">
        <f>IF(N277="základní",J277,0)</f>
        <v>0</v>
      </c>
      <c r="BF277" s="190">
        <f>IF(N277="snížená",J277,0)</f>
        <v>0</v>
      </c>
      <c r="BG277" s="190">
        <f>IF(N277="zákl. přenesená",J277,0)</f>
        <v>0</v>
      </c>
      <c r="BH277" s="190">
        <f>IF(N277="sníž. přenesená",J277,0)</f>
        <v>0</v>
      </c>
      <c r="BI277" s="190">
        <f>IF(N277="nulová",J277,0)</f>
        <v>0</v>
      </c>
      <c r="BJ277" s="16" t="s">
        <v>23</v>
      </c>
      <c r="BK277" s="190">
        <f>ROUND(I277*H277,2)</f>
        <v>0</v>
      </c>
      <c r="BL277" s="16" t="s">
        <v>162</v>
      </c>
      <c r="BM277" s="189" t="s">
        <v>454</v>
      </c>
    </row>
    <row r="278" spans="1:65" s="2" customFormat="1" ht="29.25">
      <c r="A278" s="34"/>
      <c r="B278" s="35"/>
      <c r="C278" s="36"/>
      <c r="D278" s="191" t="s">
        <v>164</v>
      </c>
      <c r="E278" s="36"/>
      <c r="F278" s="192" t="s">
        <v>455</v>
      </c>
      <c r="G278" s="36"/>
      <c r="H278" s="36"/>
      <c r="I278" s="193"/>
      <c r="J278" s="36"/>
      <c r="K278" s="36"/>
      <c r="L278" s="39"/>
      <c r="M278" s="194"/>
      <c r="N278" s="195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6" t="s">
        <v>164</v>
      </c>
      <c r="AU278" s="16" t="s">
        <v>22</v>
      </c>
    </row>
    <row r="279" spans="1:65" s="2" customFormat="1" ht="11.25">
      <c r="A279" s="34"/>
      <c r="B279" s="35"/>
      <c r="C279" s="36"/>
      <c r="D279" s="196" t="s">
        <v>166</v>
      </c>
      <c r="E279" s="36"/>
      <c r="F279" s="197" t="s">
        <v>456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6" t="s">
        <v>166</v>
      </c>
      <c r="AU279" s="16" t="s">
        <v>22</v>
      </c>
    </row>
    <row r="280" spans="1:65" s="13" customFormat="1" ht="11.25">
      <c r="B280" s="198"/>
      <c r="C280" s="199"/>
      <c r="D280" s="191" t="s">
        <v>186</v>
      </c>
      <c r="E280" s="200" t="s">
        <v>34</v>
      </c>
      <c r="F280" s="201" t="s">
        <v>457</v>
      </c>
      <c r="G280" s="199"/>
      <c r="H280" s="202">
        <v>0.3</v>
      </c>
      <c r="I280" s="203"/>
      <c r="J280" s="199"/>
      <c r="K280" s="199"/>
      <c r="L280" s="204"/>
      <c r="M280" s="205"/>
      <c r="N280" s="206"/>
      <c r="O280" s="206"/>
      <c r="P280" s="206"/>
      <c r="Q280" s="206"/>
      <c r="R280" s="206"/>
      <c r="S280" s="206"/>
      <c r="T280" s="207"/>
      <c r="AT280" s="208" t="s">
        <v>186</v>
      </c>
      <c r="AU280" s="208" t="s">
        <v>22</v>
      </c>
      <c r="AV280" s="13" t="s">
        <v>22</v>
      </c>
      <c r="AW280" s="13" t="s">
        <v>39</v>
      </c>
      <c r="AX280" s="13" t="s">
        <v>23</v>
      </c>
      <c r="AY280" s="208" t="s">
        <v>155</v>
      </c>
    </row>
    <row r="281" spans="1:65" s="2" customFormat="1" ht="16.5" customHeight="1">
      <c r="A281" s="34"/>
      <c r="B281" s="35"/>
      <c r="C281" s="178" t="s">
        <v>458</v>
      </c>
      <c r="D281" s="178" t="s">
        <v>157</v>
      </c>
      <c r="E281" s="179" t="s">
        <v>459</v>
      </c>
      <c r="F281" s="180" t="s">
        <v>460</v>
      </c>
      <c r="G281" s="181" t="s">
        <v>263</v>
      </c>
      <c r="H281" s="182">
        <v>25</v>
      </c>
      <c r="I281" s="183"/>
      <c r="J281" s="184">
        <f>ROUND(I281*H281,2)</f>
        <v>0</v>
      </c>
      <c r="K281" s="180" t="s">
        <v>161</v>
      </c>
      <c r="L281" s="39"/>
      <c r="M281" s="185" t="s">
        <v>34</v>
      </c>
      <c r="N281" s="186" t="s">
        <v>48</v>
      </c>
      <c r="O281" s="64"/>
      <c r="P281" s="187">
        <f>O281*H281</f>
        <v>0</v>
      </c>
      <c r="Q281" s="187">
        <v>1.17E-3</v>
      </c>
      <c r="R281" s="187">
        <f>Q281*H281</f>
        <v>2.9250000000000002E-2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162</v>
      </c>
      <c r="AT281" s="189" t="s">
        <v>157</v>
      </c>
      <c r="AU281" s="189" t="s">
        <v>22</v>
      </c>
      <c r="AY281" s="16" t="s">
        <v>155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6" t="s">
        <v>23</v>
      </c>
      <c r="BK281" s="190">
        <f>ROUND(I281*H281,2)</f>
        <v>0</v>
      </c>
      <c r="BL281" s="16" t="s">
        <v>162</v>
      </c>
      <c r="BM281" s="189" t="s">
        <v>461</v>
      </c>
    </row>
    <row r="282" spans="1:65" s="2" customFormat="1" ht="11.25">
      <c r="A282" s="34"/>
      <c r="B282" s="35"/>
      <c r="C282" s="36"/>
      <c r="D282" s="191" t="s">
        <v>164</v>
      </c>
      <c r="E282" s="36"/>
      <c r="F282" s="192" t="s">
        <v>462</v>
      </c>
      <c r="G282" s="36"/>
      <c r="H282" s="36"/>
      <c r="I282" s="193"/>
      <c r="J282" s="36"/>
      <c r="K282" s="36"/>
      <c r="L282" s="39"/>
      <c r="M282" s="194"/>
      <c r="N282" s="195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6" t="s">
        <v>164</v>
      </c>
      <c r="AU282" s="16" t="s">
        <v>22</v>
      </c>
    </row>
    <row r="283" spans="1:65" s="2" customFormat="1" ht="11.25">
      <c r="A283" s="34"/>
      <c r="B283" s="35"/>
      <c r="C283" s="36"/>
      <c r="D283" s="196" t="s">
        <v>166</v>
      </c>
      <c r="E283" s="36"/>
      <c r="F283" s="197" t="s">
        <v>463</v>
      </c>
      <c r="G283" s="36"/>
      <c r="H283" s="36"/>
      <c r="I283" s="193"/>
      <c r="J283" s="36"/>
      <c r="K283" s="36"/>
      <c r="L283" s="39"/>
      <c r="M283" s="194"/>
      <c r="N283" s="195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6" t="s">
        <v>166</v>
      </c>
      <c r="AU283" s="16" t="s">
        <v>22</v>
      </c>
    </row>
    <row r="284" spans="1:65" s="13" customFormat="1" ht="11.25">
      <c r="B284" s="198"/>
      <c r="C284" s="199"/>
      <c r="D284" s="191" t="s">
        <v>186</v>
      </c>
      <c r="E284" s="200" t="s">
        <v>34</v>
      </c>
      <c r="F284" s="201" t="s">
        <v>464</v>
      </c>
      <c r="G284" s="199"/>
      <c r="H284" s="202">
        <v>12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186</v>
      </c>
      <c r="AU284" s="208" t="s">
        <v>22</v>
      </c>
      <c r="AV284" s="13" t="s">
        <v>22</v>
      </c>
      <c r="AW284" s="13" t="s">
        <v>39</v>
      </c>
      <c r="AX284" s="13" t="s">
        <v>77</v>
      </c>
      <c r="AY284" s="208" t="s">
        <v>155</v>
      </c>
    </row>
    <row r="285" spans="1:65" s="13" customFormat="1" ht="11.25">
      <c r="B285" s="198"/>
      <c r="C285" s="199"/>
      <c r="D285" s="191" t="s">
        <v>186</v>
      </c>
      <c r="E285" s="200" t="s">
        <v>34</v>
      </c>
      <c r="F285" s="201" t="s">
        <v>465</v>
      </c>
      <c r="G285" s="199"/>
      <c r="H285" s="202">
        <v>13</v>
      </c>
      <c r="I285" s="203"/>
      <c r="J285" s="199"/>
      <c r="K285" s="199"/>
      <c r="L285" s="204"/>
      <c r="M285" s="205"/>
      <c r="N285" s="206"/>
      <c r="O285" s="206"/>
      <c r="P285" s="206"/>
      <c r="Q285" s="206"/>
      <c r="R285" s="206"/>
      <c r="S285" s="206"/>
      <c r="T285" s="207"/>
      <c r="AT285" s="208" t="s">
        <v>186</v>
      </c>
      <c r="AU285" s="208" t="s">
        <v>22</v>
      </c>
      <c r="AV285" s="13" t="s">
        <v>22</v>
      </c>
      <c r="AW285" s="13" t="s">
        <v>39</v>
      </c>
      <c r="AX285" s="13" t="s">
        <v>77</v>
      </c>
      <c r="AY285" s="208" t="s">
        <v>155</v>
      </c>
    </row>
    <row r="286" spans="1:65" s="14" customFormat="1" ht="11.25">
      <c r="B286" s="209"/>
      <c r="C286" s="210"/>
      <c r="D286" s="191" t="s">
        <v>186</v>
      </c>
      <c r="E286" s="211" t="s">
        <v>34</v>
      </c>
      <c r="F286" s="212" t="s">
        <v>218</v>
      </c>
      <c r="G286" s="210"/>
      <c r="H286" s="213">
        <v>25</v>
      </c>
      <c r="I286" s="214"/>
      <c r="J286" s="210"/>
      <c r="K286" s="210"/>
      <c r="L286" s="215"/>
      <c r="M286" s="216"/>
      <c r="N286" s="217"/>
      <c r="O286" s="217"/>
      <c r="P286" s="217"/>
      <c r="Q286" s="217"/>
      <c r="R286" s="217"/>
      <c r="S286" s="217"/>
      <c r="T286" s="218"/>
      <c r="AT286" s="219" t="s">
        <v>186</v>
      </c>
      <c r="AU286" s="219" t="s">
        <v>22</v>
      </c>
      <c r="AV286" s="14" t="s">
        <v>162</v>
      </c>
      <c r="AW286" s="14" t="s">
        <v>39</v>
      </c>
      <c r="AX286" s="14" t="s">
        <v>23</v>
      </c>
      <c r="AY286" s="219" t="s">
        <v>155</v>
      </c>
    </row>
    <row r="287" spans="1:65" s="2" customFormat="1" ht="16.5" customHeight="1">
      <c r="A287" s="34"/>
      <c r="B287" s="35"/>
      <c r="C287" s="178" t="s">
        <v>466</v>
      </c>
      <c r="D287" s="178" t="s">
        <v>157</v>
      </c>
      <c r="E287" s="179" t="s">
        <v>467</v>
      </c>
      <c r="F287" s="180" t="s">
        <v>468</v>
      </c>
      <c r="G287" s="181" t="s">
        <v>263</v>
      </c>
      <c r="H287" s="182">
        <v>25</v>
      </c>
      <c r="I287" s="183"/>
      <c r="J287" s="184">
        <f>ROUND(I287*H287,2)</f>
        <v>0</v>
      </c>
      <c r="K287" s="180" t="s">
        <v>161</v>
      </c>
      <c r="L287" s="39"/>
      <c r="M287" s="185" t="s">
        <v>34</v>
      </c>
      <c r="N287" s="186" t="s">
        <v>48</v>
      </c>
      <c r="O287" s="64"/>
      <c r="P287" s="187">
        <f>O287*H287</f>
        <v>0</v>
      </c>
      <c r="Q287" s="187">
        <v>5.8049999999999996E-4</v>
      </c>
      <c r="R287" s="187">
        <f>Q287*H287</f>
        <v>1.4512499999999999E-2</v>
      </c>
      <c r="S287" s="187">
        <v>0</v>
      </c>
      <c r="T287" s="18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89" t="s">
        <v>162</v>
      </c>
      <c r="AT287" s="189" t="s">
        <v>157</v>
      </c>
      <c r="AU287" s="189" t="s">
        <v>22</v>
      </c>
      <c r="AY287" s="16" t="s">
        <v>155</v>
      </c>
      <c r="BE287" s="190">
        <f>IF(N287="základní",J287,0)</f>
        <v>0</v>
      </c>
      <c r="BF287" s="190">
        <f>IF(N287="snížená",J287,0)</f>
        <v>0</v>
      </c>
      <c r="BG287" s="190">
        <f>IF(N287="zákl. přenesená",J287,0)</f>
        <v>0</v>
      </c>
      <c r="BH287" s="190">
        <f>IF(N287="sníž. přenesená",J287,0)</f>
        <v>0</v>
      </c>
      <c r="BI287" s="190">
        <f>IF(N287="nulová",J287,0)</f>
        <v>0</v>
      </c>
      <c r="BJ287" s="16" t="s">
        <v>23</v>
      </c>
      <c r="BK287" s="190">
        <f>ROUND(I287*H287,2)</f>
        <v>0</v>
      </c>
      <c r="BL287" s="16" t="s">
        <v>162</v>
      </c>
      <c r="BM287" s="189" t="s">
        <v>469</v>
      </c>
    </row>
    <row r="288" spans="1:65" s="2" customFormat="1" ht="11.25">
      <c r="A288" s="34"/>
      <c r="B288" s="35"/>
      <c r="C288" s="36"/>
      <c r="D288" s="191" t="s">
        <v>164</v>
      </c>
      <c r="E288" s="36"/>
      <c r="F288" s="192" t="s">
        <v>470</v>
      </c>
      <c r="G288" s="36"/>
      <c r="H288" s="36"/>
      <c r="I288" s="193"/>
      <c r="J288" s="36"/>
      <c r="K288" s="36"/>
      <c r="L288" s="39"/>
      <c r="M288" s="194"/>
      <c r="N288" s="195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6" t="s">
        <v>164</v>
      </c>
      <c r="AU288" s="16" t="s">
        <v>22</v>
      </c>
    </row>
    <row r="289" spans="1:65" s="2" customFormat="1" ht="11.25">
      <c r="A289" s="34"/>
      <c r="B289" s="35"/>
      <c r="C289" s="36"/>
      <c r="D289" s="196" t="s">
        <v>166</v>
      </c>
      <c r="E289" s="36"/>
      <c r="F289" s="197" t="s">
        <v>471</v>
      </c>
      <c r="G289" s="36"/>
      <c r="H289" s="36"/>
      <c r="I289" s="193"/>
      <c r="J289" s="36"/>
      <c r="K289" s="36"/>
      <c r="L289" s="39"/>
      <c r="M289" s="194"/>
      <c r="N289" s="195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6" t="s">
        <v>166</v>
      </c>
      <c r="AU289" s="16" t="s">
        <v>22</v>
      </c>
    </row>
    <row r="290" spans="1:65" s="2" customFormat="1" ht="24.2" customHeight="1">
      <c r="A290" s="34"/>
      <c r="B290" s="35"/>
      <c r="C290" s="221" t="s">
        <v>472</v>
      </c>
      <c r="D290" s="221" t="s">
        <v>303</v>
      </c>
      <c r="E290" s="222" t="s">
        <v>473</v>
      </c>
      <c r="F290" s="223" t="s">
        <v>474</v>
      </c>
      <c r="G290" s="224" t="s">
        <v>280</v>
      </c>
      <c r="H290" s="225">
        <v>0.21199999999999999</v>
      </c>
      <c r="I290" s="226"/>
      <c r="J290" s="227">
        <f>ROUND(I290*H290,2)</f>
        <v>0</v>
      </c>
      <c r="K290" s="223" t="s">
        <v>161</v>
      </c>
      <c r="L290" s="228"/>
      <c r="M290" s="229" t="s">
        <v>34</v>
      </c>
      <c r="N290" s="230" t="s">
        <v>48</v>
      </c>
      <c r="O290" s="64"/>
      <c r="P290" s="187">
        <f>O290*H290</f>
        <v>0</v>
      </c>
      <c r="Q290" s="187">
        <v>1</v>
      </c>
      <c r="R290" s="187">
        <f>Q290*H290</f>
        <v>0.21199999999999999</v>
      </c>
      <c r="S290" s="187">
        <v>0</v>
      </c>
      <c r="T290" s="18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9" t="s">
        <v>209</v>
      </c>
      <c r="AT290" s="189" t="s">
        <v>303</v>
      </c>
      <c r="AU290" s="189" t="s">
        <v>22</v>
      </c>
      <c r="AY290" s="16" t="s">
        <v>155</v>
      </c>
      <c r="BE290" s="190">
        <f>IF(N290="základní",J290,0)</f>
        <v>0</v>
      </c>
      <c r="BF290" s="190">
        <f>IF(N290="snížená",J290,0)</f>
        <v>0</v>
      </c>
      <c r="BG290" s="190">
        <f>IF(N290="zákl. přenesená",J290,0)</f>
        <v>0</v>
      </c>
      <c r="BH290" s="190">
        <f>IF(N290="sníž. přenesená",J290,0)</f>
        <v>0</v>
      </c>
      <c r="BI290" s="190">
        <f>IF(N290="nulová",J290,0)</f>
        <v>0</v>
      </c>
      <c r="BJ290" s="16" t="s">
        <v>23</v>
      </c>
      <c r="BK290" s="190">
        <f>ROUND(I290*H290,2)</f>
        <v>0</v>
      </c>
      <c r="BL290" s="16" t="s">
        <v>162</v>
      </c>
      <c r="BM290" s="189" t="s">
        <v>475</v>
      </c>
    </row>
    <row r="291" spans="1:65" s="2" customFormat="1" ht="11.25">
      <c r="A291" s="34"/>
      <c r="B291" s="35"/>
      <c r="C291" s="36"/>
      <c r="D291" s="191" t="s">
        <v>164</v>
      </c>
      <c r="E291" s="36"/>
      <c r="F291" s="192" t="s">
        <v>474</v>
      </c>
      <c r="G291" s="36"/>
      <c r="H291" s="36"/>
      <c r="I291" s="193"/>
      <c r="J291" s="36"/>
      <c r="K291" s="36"/>
      <c r="L291" s="39"/>
      <c r="M291" s="194"/>
      <c r="N291" s="195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6" t="s">
        <v>164</v>
      </c>
      <c r="AU291" s="16" t="s">
        <v>22</v>
      </c>
    </row>
    <row r="292" spans="1:65" s="2" customFormat="1" ht="19.5">
      <c r="A292" s="34"/>
      <c r="B292" s="35"/>
      <c r="C292" s="36"/>
      <c r="D292" s="191" t="s">
        <v>256</v>
      </c>
      <c r="E292" s="36"/>
      <c r="F292" s="220" t="s">
        <v>476</v>
      </c>
      <c r="G292" s="36"/>
      <c r="H292" s="36"/>
      <c r="I292" s="193"/>
      <c r="J292" s="36"/>
      <c r="K292" s="36"/>
      <c r="L292" s="39"/>
      <c r="M292" s="194"/>
      <c r="N292" s="195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6" t="s">
        <v>256</v>
      </c>
      <c r="AU292" s="16" t="s">
        <v>22</v>
      </c>
    </row>
    <row r="293" spans="1:65" s="13" customFormat="1" ht="11.25">
      <c r="B293" s="198"/>
      <c r="C293" s="199"/>
      <c r="D293" s="191" t="s">
        <v>186</v>
      </c>
      <c r="E293" s="200" t="s">
        <v>34</v>
      </c>
      <c r="F293" s="201" t="s">
        <v>477</v>
      </c>
      <c r="G293" s="199"/>
      <c r="H293" s="202">
        <v>0.21199999999999999</v>
      </c>
      <c r="I293" s="203"/>
      <c r="J293" s="199"/>
      <c r="K293" s="199"/>
      <c r="L293" s="204"/>
      <c r="M293" s="205"/>
      <c r="N293" s="206"/>
      <c r="O293" s="206"/>
      <c r="P293" s="206"/>
      <c r="Q293" s="206"/>
      <c r="R293" s="206"/>
      <c r="S293" s="206"/>
      <c r="T293" s="207"/>
      <c r="AT293" s="208" t="s">
        <v>186</v>
      </c>
      <c r="AU293" s="208" t="s">
        <v>22</v>
      </c>
      <c r="AV293" s="13" t="s">
        <v>22</v>
      </c>
      <c r="AW293" s="13" t="s">
        <v>39</v>
      </c>
      <c r="AX293" s="13" t="s">
        <v>23</v>
      </c>
      <c r="AY293" s="208" t="s">
        <v>155</v>
      </c>
    </row>
    <row r="294" spans="1:65" s="2" customFormat="1" ht="24.2" customHeight="1">
      <c r="A294" s="34"/>
      <c r="B294" s="35"/>
      <c r="C294" s="221" t="s">
        <v>478</v>
      </c>
      <c r="D294" s="221" t="s">
        <v>303</v>
      </c>
      <c r="E294" s="222" t="s">
        <v>479</v>
      </c>
      <c r="F294" s="223" t="s">
        <v>480</v>
      </c>
      <c r="G294" s="224" t="s">
        <v>280</v>
      </c>
      <c r="H294" s="225">
        <v>0.55400000000000005</v>
      </c>
      <c r="I294" s="226"/>
      <c r="J294" s="227">
        <f>ROUND(I294*H294,2)</f>
        <v>0</v>
      </c>
      <c r="K294" s="223" t="s">
        <v>161</v>
      </c>
      <c r="L294" s="228"/>
      <c r="M294" s="229" t="s">
        <v>34</v>
      </c>
      <c r="N294" s="230" t="s">
        <v>48</v>
      </c>
      <c r="O294" s="64"/>
      <c r="P294" s="187">
        <f>O294*H294</f>
        <v>0</v>
      </c>
      <c r="Q294" s="187">
        <v>1</v>
      </c>
      <c r="R294" s="187">
        <f>Q294*H294</f>
        <v>0.55400000000000005</v>
      </c>
      <c r="S294" s="187">
        <v>0</v>
      </c>
      <c r="T294" s="18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9" t="s">
        <v>209</v>
      </c>
      <c r="AT294" s="189" t="s">
        <v>303</v>
      </c>
      <c r="AU294" s="189" t="s">
        <v>22</v>
      </c>
      <c r="AY294" s="16" t="s">
        <v>155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6" t="s">
        <v>23</v>
      </c>
      <c r="BK294" s="190">
        <f>ROUND(I294*H294,2)</f>
        <v>0</v>
      </c>
      <c r="BL294" s="16" t="s">
        <v>162</v>
      </c>
      <c r="BM294" s="189" t="s">
        <v>481</v>
      </c>
    </row>
    <row r="295" spans="1:65" s="2" customFormat="1" ht="11.25">
      <c r="A295" s="34"/>
      <c r="B295" s="35"/>
      <c r="C295" s="36"/>
      <c r="D295" s="191" t="s">
        <v>164</v>
      </c>
      <c r="E295" s="36"/>
      <c r="F295" s="192" t="s">
        <v>480</v>
      </c>
      <c r="G295" s="36"/>
      <c r="H295" s="36"/>
      <c r="I295" s="193"/>
      <c r="J295" s="36"/>
      <c r="K295" s="36"/>
      <c r="L295" s="39"/>
      <c r="M295" s="194"/>
      <c r="N295" s="195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6" t="s">
        <v>164</v>
      </c>
      <c r="AU295" s="16" t="s">
        <v>22</v>
      </c>
    </row>
    <row r="296" spans="1:65" s="2" customFormat="1" ht="19.5">
      <c r="A296" s="34"/>
      <c r="B296" s="35"/>
      <c r="C296" s="36"/>
      <c r="D296" s="191" t="s">
        <v>256</v>
      </c>
      <c r="E296" s="36"/>
      <c r="F296" s="220" t="s">
        <v>482</v>
      </c>
      <c r="G296" s="36"/>
      <c r="H296" s="36"/>
      <c r="I296" s="193"/>
      <c r="J296" s="36"/>
      <c r="K296" s="36"/>
      <c r="L296" s="39"/>
      <c r="M296" s="194"/>
      <c r="N296" s="195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6" t="s">
        <v>256</v>
      </c>
      <c r="AU296" s="16" t="s">
        <v>22</v>
      </c>
    </row>
    <row r="297" spans="1:65" s="13" customFormat="1" ht="11.25">
      <c r="B297" s="198"/>
      <c r="C297" s="199"/>
      <c r="D297" s="191" t="s">
        <v>186</v>
      </c>
      <c r="E297" s="200" t="s">
        <v>34</v>
      </c>
      <c r="F297" s="201" t="s">
        <v>483</v>
      </c>
      <c r="G297" s="199"/>
      <c r="H297" s="202">
        <v>0.55400000000000005</v>
      </c>
      <c r="I297" s="203"/>
      <c r="J297" s="199"/>
      <c r="K297" s="199"/>
      <c r="L297" s="204"/>
      <c r="M297" s="205"/>
      <c r="N297" s="206"/>
      <c r="O297" s="206"/>
      <c r="P297" s="206"/>
      <c r="Q297" s="206"/>
      <c r="R297" s="206"/>
      <c r="S297" s="206"/>
      <c r="T297" s="207"/>
      <c r="AT297" s="208" t="s">
        <v>186</v>
      </c>
      <c r="AU297" s="208" t="s">
        <v>22</v>
      </c>
      <c r="AV297" s="13" t="s">
        <v>22</v>
      </c>
      <c r="AW297" s="13" t="s">
        <v>39</v>
      </c>
      <c r="AX297" s="13" t="s">
        <v>23</v>
      </c>
      <c r="AY297" s="208" t="s">
        <v>155</v>
      </c>
    </row>
    <row r="298" spans="1:65" s="2" customFormat="1" ht="21.75" customHeight="1">
      <c r="A298" s="34"/>
      <c r="B298" s="35"/>
      <c r="C298" s="221" t="s">
        <v>484</v>
      </c>
      <c r="D298" s="221" t="s">
        <v>303</v>
      </c>
      <c r="E298" s="222" t="s">
        <v>485</v>
      </c>
      <c r="F298" s="223" t="s">
        <v>486</v>
      </c>
      <c r="G298" s="224" t="s">
        <v>280</v>
      </c>
      <c r="H298" s="225">
        <v>7.6999999999999999E-2</v>
      </c>
      <c r="I298" s="226"/>
      <c r="J298" s="227">
        <f>ROUND(I298*H298,2)</f>
        <v>0</v>
      </c>
      <c r="K298" s="223" t="s">
        <v>161</v>
      </c>
      <c r="L298" s="228"/>
      <c r="M298" s="229" t="s">
        <v>34</v>
      </c>
      <c r="N298" s="230" t="s">
        <v>48</v>
      </c>
      <c r="O298" s="64"/>
      <c r="P298" s="187">
        <f>O298*H298</f>
        <v>0</v>
      </c>
      <c r="Q298" s="187">
        <v>1</v>
      </c>
      <c r="R298" s="187">
        <f>Q298*H298</f>
        <v>7.6999999999999999E-2</v>
      </c>
      <c r="S298" s="187">
        <v>0</v>
      </c>
      <c r="T298" s="18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9" t="s">
        <v>209</v>
      </c>
      <c r="AT298" s="189" t="s">
        <v>303</v>
      </c>
      <c r="AU298" s="189" t="s">
        <v>22</v>
      </c>
      <c r="AY298" s="16" t="s">
        <v>155</v>
      </c>
      <c r="BE298" s="190">
        <f>IF(N298="základní",J298,0)</f>
        <v>0</v>
      </c>
      <c r="BF298" s="190">
        <f>IF(N298="snížená",J298,0)</f>
        <v>0</v>
      </c>
      <c r="BG298" s="190">
        <f>IF(N298="zákl. přenesená",J298,0)</f>
        <v>0</v>
      </c>
      <c r="BH298" s="190">
        <f>IF(N298="sníž. přenesená",J298,0)</f>
        <v>0</v>
      </c>
      <c r="BI298" s="190">
        <f>IF(N298="nulová",J298,0)</f>
        <v>0</v>
      </c>
      <c r="BJ298" s="16" t="s">
        <v>23</v>
      </c>
      <c r="BK298" s="190">
        <f>ROUND(I298*H298,2)</f>
        <v>0</v>
      </c>
      <c r="BL298" s="16" t="s">
        <v>162</v>
      </c>
      <c r="BM298" s="189" t="s">
        <v>487</v>
      </c>
    </row>
    <row r="299" spans="1:65" s="2" customFormat="1" ht="11.25">
      <c r="A299" s="34"/>
      <c r="B299" s="35"/>
      <c r="C299" s="36"/>
      <c r="D299" s="191" t="s">
        <v>164</v>
      </c>
      <c r="E299" s="36"/>
      <c r="F299" s="192" t="s">
        <v>486</v>
      </c>
      <c r="G299" s="36"/>
      <c r="H299" s="36"/>
      <c r="I299" s="193"/>
      <c r="J299" s="36"/>
      <c r="K299" s="36"/>
      <c r="L299" s="39"/>
      <c r="M299" s="194"/>
      <c r="N299" s="195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6" t="s">
        <v>164</v>
      </c>
      <c r="AU299" s="16" t="s">
        <v>22</v>
      </c>
    </row>
    <row r="300" spans="1:65" s="2" customFormat="1" ht="19.5">
      <c r="A300" s="34"/>
      <c r="B300" s="35"/>
      <c r="C300" s="36"/>
      <c r="D300" s="191" t="s">
        <v>256</v>
      </c>
      <c r="E300" s="36"/>
      <c r="F300" s="220" t="s">
        <v>488</v>
      </c>
      <c r="G300" s="36"/>
      <c r="H300" s="36"/>
      <c r="I300" s="193"/>
      <c r="J300" s="36"/>
      <c r="K300" s="36"/>
      <c r="L300" s="39"/>
      <c r="M300" s="194"/>
      <c r="N300" s="195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6" t="s">
        <v>256</v>
      </c>
      <c r="AU300" s="16" t="s">
        <v>22</v>
      </c>
    </row>
    <row r="301" spans="1:65" s="13" customFormat="1" ht="11.25">
      <c r="B301" s="198"/>
      <c r="C301" s="199"/>
      <c r="D301" s="191" t="s">
        <v>186</v>
      </c>
      <c r="E301" s="200" t="s">
        <v>34</v>
      </c>
      <c r="F301" s="201" t="s">
        <v>489</v>
      </c>
      <c r="G301" s="199"/>
      <c r="H301" s="202">
        <v>7.6999999999999999E-2</v>
      </c>
      <c r="I301" s="203"/>
      <c r="J301" s="199"/>
      <c r="K301" s="199"/>
      <c r="L301" s="204"/>
      <c r="M301" s="205"/>
      <c r="N301" s="206"/>
      <c r="O301" s="206"/>
      <c r="P301" s="206"/>
      <c r="Q301" s="206"/>
      <c r="R301" s="206"/>
      <c r="S301" s="206"/>
      <c r="T301" s="207"/>
      <c r="AT301" s="208" t="s">
        <v>186</v>
      </c>
      <c r="AU301" s="208" t="s">
        <v>22</v>
      </c>
      <c r="AV301" s="13" t="s">
        <v>22</v>
      </c>
      <c r="AW301" s="13" t="s">
        <v>39</v>
      </c>
      <c r="AX301" s="13" t="s">
        <v>23</v>
      </c>
      <c r="AY301" s="208" t="s">
        <v>155</v>
      </c>
    </row>
    <row r="302" spans="1:65" s="2" customFormat="1" ht="24.2" customHeight="1">
      <c r="A302" s="34"/>
      <c r="B302" s="35"/>
      <c r="C302" s="178" t="s">
        <v>490</v>
      </c>
      <c r="D302" s="178" t="s">
        <v>157</v>
      </c>
      <c r="E302" s="179" t="s">
        <v>491</v>
      </c>
      <c r="F302" s="180" t="s">
        <v>492</v>
      </c>
      <c r="G302" s="181" t="s">
        <v>160</v>
      </c>
      <c r="H302" s="182">
        <v>1.8</v>
      </c>
      <c r="I302" s="183"/>
      <c r="J302" s="184">
        <f>ROUND(I302*H302,2)</f>
        <v>0</v>
      </c>
      <c r="K302" s="180" t="s">
        <v>161</v>
      </c>
      <c r="L302" s="39"/>
      <c r="M302" s="185" t="s">
        <v>34</v>
      </c>
      <c r="N302" s="186" t="s">
        <v>48</v>
      </c>
      <c r="O302" s="64"/>
      <c r="P302" s="187">
        <f>O302*H302</f>
        <v>0</v>
      </c>
      <c r="Q302" s="187">
        <v>1.45328E-2</v>
      </c>
      <c r="R302" s="187">
        <f>Q302*H302</f>
        <v>2.6159040000000001E-2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162</v>
      </c>
      <c r="AT302" s="189" t="s">
        <v>157</v>
      </c>
      <c r="AU302" s="189" t="s">
        <v>22</v>
      </c>
      <c r="AY302" s="16" t="s">
        <v>155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6" t="s">
        <v>23</v>
      </c>
      <c r="BK302" s="190">
        <f>ROUND(I302*H302,2)</f>
        <v>0</v>
      </c>
      <c r="BL302" s="16" t="s">
        <v>162</v>
      </c>
      <c r="BM302" s="189" t="s">
        <v>493</v>
      </c>
    </row>
    <row r="303" spans="1:65" s="2" customFormat="1" ht="19.5">
      <c r="A303" s="34"/>
      <c r="B303" s="35"/>
      <c r="C303" s="36"/>
      <c r="D303" s="191" t="s">
        <v>164</v>
      </c>
      <c r="E303" s="36"/>
      <c r="F303" s="192" t="s">
        <v>494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6" t="s">
        <v>164</v>
      </c>
      <c r="AU303" s="16" t="s">
        <v>22</v>
      </c>
    </row>
    <row r="304" spans="1:65" s="2" customFormat="1" ht="11.25">
      <c r="A304" s="34"/>
      <c r="B304" s="35"/>
      <c r="C304" s="36"/>
      <c r="D304" s="196" t="s">
        <v>166</v>
      </c>
      <c r="E304" s="36"/>
      <c r="F304" s="197" t="s">
        <v>495</v>
      </c>
      <c r="G304" s="36"/>
      <c r="H304" s="36"/>
      <c r="I304" s="193"/>
      <c r="J304" s="36"/>
      <c r="K304" s="36"/>
      <c r="L304" s="39"/>
      <c r="M304" s="194"/>
      <c r="N304" s="195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6" t="s">
        <v>166</v>
      </c>
      <c r="AU304" s="16" t="s">
        <v>22</v>
      </c>
    </row>
    <row r="305" spans="1:65" s="2" customFormat="1" ht="19.5">
      <c r="A305" s="34"/>
      <c r="B305" s="35"/>
      <c r="C305" s="36"/>
      <c r="D305" s="191" t="s">
        <v>256</v>
      </c>
      <c r="E305" s="36"/>
      <c r="F305" s="220" t="s">
        <v>496</v>
      </c>
      <c r="G305" s="36"/>
      <c r="H305" s="36"/>
      <c r="I305" s="193"/>
      <c r="J305" s="36"/>
      <c r="K305" s="36"/>
      <c r="L305" s="39"/>
      <c r="M305" s="194"/>
      <c r="N305" s="195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6" t="s">
        <v>256</v>
      </c>
      <c r="AU305" s="16" t="s">
        <v>22</v>
      </c>
    </row>
    <row r="306" spans="1:65" s="13" customFormat="1" ht="11.25">
      <c r="B306" s="198"/>
      <c r="C306" s="199"/>
      <c r="D306" s="191" t="s">
        <v>186</v>
      </c>
      <c r="E306" s="200" t="s">
        <v>34</v>
      </c>
      <c r="F306" s="201" t="s">
        <v>497</v>
      </c>
      <c r="G306" s="199"/>
      <c r="H306" s="202">
        <v>1.8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186</v>
      </c>
      <c r="AU306" s="208" t="s">
        <v>22</v>
      </c>
      <c r="AV306" s="13" t="s">
        <v>22</v>
      </c>
      <c r="AW306" s="13" t="s">
        <v>39</v>
      </c>
      <c r="AX306" s="13" t="s">
        <v>23</v>
      </c>
      <c r="AY306" s="208" t="s">
        <v>155</v>
      </c>
    </row>
    <row r="307" spans="1:65" s="2" customFormat="1" ht="24.2" customHeight="1">
      <c r="A307" s="34"/>
      <c r="B307" s="35"/>
      <c r="C307" s="178" t="s">
        <v>498</v>
      </c>
      <c r="D307" s="178" t="s">
        <v>157</v>
      </c>
      <c r="E307" s="179" t="s">
        <v>499</v>
      </c>
      <c r="F307" s="180" t="s">
        <v>500</v>
      </c>
      <c r="G307" s="181" t="s">
        <v>160</v>
      </c>
      <c r="H307" s="182">
        <v>2.16</v>
      </c>
      <c r="I307" s="183"/>
      <c r="J307" s="184">
        <f>ROUND(I307*H307,2)</f>
        <v>0</v>
      </c>
      <c r="K307" s="180" t="s">
        <v>161</v>
      </c>
      <c r="L307" s="39"/>
      <c r="M307" s="185" t="s">
        <v>34</v>
      </c>
      <c r="N307" s="186" t="s">
        <v>48</v>
      </c>
      <c r="O307" s="64"/>
      <c r="P307" s="187">
        <f>O307*H307</f>
        <v>0</v>
      </c>
      <c r="Q307" s="187">
        <v>1.5138E-2</v>
      </c>
      <c r="R307" s="187">
        <f>Q307*H307</f>
        <v>3.2698080000000004E-2</v>
      </c>
      <c r="S307" s="187">
        <v>0</v>
      </c>
      <c r="T307" s="18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162</v>
      </c>
      <c r="AT307" s="189" t="s">
        <v>157</v>
      </c>
      <c r="AU307" s="189" t="s">
        <v>22</v>
      </c>
      <c r="AY307" s="16" t="s">
        <v>155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6" t="s">
        <v>23</v>
      </c>
      <c r="BK307" s="190">
        <f>ROUND(I307*H307,2)</f>
        <v>0</v>
      </c>
      <c r="BL307" s="16" t="s">
        <v>162</v>
      </c>
      <c r="BM307" s="189" t="s">
        <v>501</v>
      </c>
    </row>
    <row r="308" spans="1:65" s="2" customFormat="1" ht="19.5">
      <c r="A308" s="34"/>
      <c r="B308" s="35"/>
      <c r="C308" s="36"/>
      <c r="D308" s="191" t="s">
        <v>164</v>
      </c>
      <c r="E308" s="36"/>
      <c r="F308" s="192" t="s">
        <v>502</v>
      </c>
      <c r="G308" s="36"/>
      <c r="H308" s="36"/>
      <c r="I308" s="193"/>
      <c r="J308" s="36"/>
      <c r="K308" s="36"/>
      <c r="L308" s="39"/>
      <c r="M308" s="194"/>
      <c r="N308" s="195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6" t="s">
        <v>164</v>
      </c>
      <c r="AU308" s="16" t="s">
        <v>22</v>
      </c>
    </row>
    <row r="309" spans="1:65" s="2" customFormat="1" ht="11.25">
      <c r="A309" s="34"/>
      <c r="B309" s="35"/>
      <c r="C309" s="36"/>
      <c r="D309" s="196" t="s">
        <v>166</v>
      </c>
      <c r="E309" s="36"/>
      <c r="F309" s="197" t="s">
        <v>503</v>
      </c>
      <c r="G309" s="36"/>
      <c r="H309" s="36"/>
      <c r="I309" s="193"/>
      <c r="J309" s="36"/>
      <c r="K309" s="36"/>
      <c r="L309" s="39"/>
      <c r="M309" s="194"/>
      <c r="N309" s="19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6" t="s">
        <v>166</v>
      </c>
      <c r="AU309" s="16" t="s">
        <v>22</v>
      </c>
    </row>
    <row r="310" spans="1:65" s="13" customFormat="1" ht="11.25">
      <c r="B310" s="198"/>
      <c r="C310" s="199"/>
      <c r="D310" s="191" t="s">
        <v>186</v>
      </c>
      <c r="E310" s="199"/>
      <c r="F310" s="201" t="s">
        <v>504</v>
      </c>
      <c r="G310" s="199"/>
      <c r="H310" s="202">
        <v>2.16</v>
      </c>
      <c r="I310" s="203"/>
      <c r="J310" s="199"/>
      <c r="K310" s="199"/>
      <c r="L310" s="204"/>
      <c r="M310" s="205"/>
      <c r="N310" s="206"/>
      <c r="O310" s="206"/>
      <c r="P310" s="206"/>
      <c r="Q310" s="206"/>
      <c r="R310" s="206"/>
      <c r="S310" s="206"/>
      <c r="T310" s="207"/>
      <c r="AT310" s="208" t="s">
        <v>186</v>
      </c>
      <c r="AU310" s="208" t="s">
        <v>22</v>
      </c>
      <c r="AV310" s="13" t="s">
        <v>22</v>
      </c>
      <c r="AW310" s="13" t="s">
        <v>4</v>
      </c>
      <c r="AX310" s="13" t="s">
        <v>23</v>
      </c>
      <c r="AY310" s="208" t="s">
        <v>155</v>
      </c>
    </row>
    <row r="311" spans="1:65" s="2" customFormat="1" ht="24.2" customHeight="1">
      <c r="A311" s="34"/>
      <c r="B311" s="35"/>
      <c r="C311" s="178" t="s">
        <v>505</v>
      </c>
      <c r="D311" s="178" t="s">
        <v>157</v>
      </c>
      <c r="E311" s="179" t="s">
        <v>506</v>
      </c>
      <c r="F311" s="180" t="s">
        <v>507</v>
      </c>
      <c r="G311" s="181" t="s">
        <v>160</v>
      </c>
      <c r="H311" s="182">
        <v>105.65</v>
      </c>
      <c r="I311" s="183"/>
      <c r="J311" s="184">
        <f>ROUND(I311*H311,2)</f>
        <v>0</v>
      </c>
      <c r="K311" s="180" t="s">
        <v>161</v>
      </c>
      <c r="L311" s="39"/>
      <c r="M311" s="185" t="s">
        <v>34</v>
      </c>
      <c r="N311" s="186" t="s">
        <v>48</v>
      </c>
      <c r="O311" s="64"/>
      <c r="P311" s="187">
        <f>O311*H311</f>
        <v>0</v>
      </c>
      <c r="Q311" s="187">
        <v>0</v>
      </c>
      <c r="R311" s="187">
        <f>Q311*H311</f>
        <v>0</v>
      </c>
      <c r="S311" s="187">
        <v>3.95E-2</v>
      </c>
      <c r="T311" s="188">
        <f>S311*H311</f>
        <v>4.1731750000000005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9" t="s">
        <v>162</v>
      </c>
      <c r="AT311" s="189" t="s">
        <v>157</v>
      </c>
      <c r="AU311" s="189" t="s">
        <v>22</v>
      </c>
      <c r="AY311" s="16" t="s">
        <v>155</v>
      </c>
      <c r="BE311" s="190">
        <f>IF(N311="základní",J311,0)</f>
        <v>0</v>
      </c>
      <c r="BF311" s="190">
        <f>IF(N311="snížená",J311,0)</f>
        <v>0</v>
      </c>
      <c r="BG311" s="190">
        <f>IF(N311="zákl. přenesená",J311,0)</f>
        <v>0</v>
      </c>
      <c r="BH311" s="190">
        <f>IF(N311="sníž. přenesená",J311,0)</f>
        <v>0</v>
      </c>
      <c r="BI311" s="190">
        <f>IF(N311="nulová",J311,0)</f>
        <v>0</v>
      </c>
      <c r="BJ311" s="16" t="s">
        <v>23</v>
      </c>
      <c r="BK311" s="190">
        <f>ROUND(I311*H311,2)</f>
        <v>0</v>
      </c>
      <c r="BL311" s="16" t="s">
        <v>162</v>
      </c>
      <c r="BM311" s="189" t="s">
        <v>508</v>
      </c>
    </row>
    <row r="312" spans="1:65" s="2" customFormat="1" ht="19.5">
      <c r="A312" s="34"/>
      <c r="B312" s="35"/>
      <c r="C312" s="36"/>
      <c r="D312" s="191" t="s">
        <v>164</v>
      </c>
      <c r="E312" s="36"/>
      <c r="F312" s="192" t="s">
        <v>509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6" t="s">
        <v>164</v>
      </c>
      <c r="AU312" s="16" t="s">
        <v>22</v>
      </c>
    </row>
    <row r="313" spans="1:65" s="2" customFormat="1" ht="11.25">
      <c r="A313" s="34"/>
      <c r="B313" s="35"/>
      <c r="C313" s="36"/>
      <c r="D313" s="196" t="s">
        <v>166</v>
      </c>
      <c r="E313" s="36"/>
      <c r="F313" s="197" t="s">
        <v>510</v>
      </c>
      <c r="G313" s="36"/>
      <c r="H313" s="36"/>
      <c r="I313" s="193"/>
      <c r="J313" s="36"/>
      <c r="K313" s="36"/>
      <c r="L313" s="39"/>
      <c r="M313" s="194"/>
      <c r="N313" s="195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6" t="s">
        <v>166</v>
      </c>
      <c r="AU313" s="16" t="s">
        <v>22</v>
      </c>
    </row>
    <row r="314" spans="1:65" s="2" customFormat="1" ht="19.5">
      <c r="A314" s="34"/>
      <c r="B314" s="35"/>
      <c r="C314" s="36"/>
      <c r="D314" s="191" t="s">
        <v>256</v>
      </c>
      <c r="E314" s="36"/>
      <c r="F314" s="220" t="s">
        <v>511</v>
      </c>
      <c r="G314" s="36"/>
      <c r="H314" s="36"/>
      <c r="I314" s="193"/>
      <c r="J314" s="36"/>
      <c r="K314" s="36"/>
      <c r="L314" s="39"/>
      <c r="M314" s="194"/>
      <c r="N314" s="195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6" t="s">
        <v>256</v>
      </c>
      <c r="AU314" s="16" t="s">
        <v>22</v>
      </c>
    </row>
    <row r="315" spans="1:65" s="13" customFormat="1" ht="11.25">
      <c r="B315" s="198"/>
      <c r="C315" s="199"/>
      <c r="D315" s="191" t="s">
        <v>186</v>
      </c>
      <c r="E315" s="200" t="s">
        <v>34</v>
      </c>
      <c r="F315" s="201" t="s">
        <v>512</v>
      </c>
      <c r="G315" s="199"/>
      <c r="H315" s="202">
        <v>105.65</v>
      </c>
      <c r="I315" s="203"/>
      <c r="J315" s="199"/>
      <c r="K315" s="199"/>
      <c r="L315" s="204"/>
      <c r="M315" s="205"/>
      <c r="N315" s="206"/>
      <c r="O315" s="206"/>
      <c r="P315" s="206"/>
      <c r="Q315" s="206"/>
      <c r="R315" s="206"/>
      <c r="S315" s="206"/>
      <c r="T315" s="207"/>
      <c r="AT315" s="208" t="s">
        <v>186</v>
      </c>
      <c r="AU315" s="208" t="s">
        <v>22</v>
      </c>
      <c r="AV315" s="13" t="s">
        <v>22</v>
      </c>
      <c r="AW315" s="13" t="s">
        <v>39</v>
      </c>
      <c r="AX315" s="13" t="s">
        <v>23</v>
      </c>
      <c r="AY315" s="208" t="s">
        <v>155</v>
      </c>
    </row>
    <row r="316" spans="1:65" s="2" customFormat="1" ht="24.2" customHeight="1">
      <c r="A316" s="34"/>
      <c r="B316" s="35"/>
      <c r="C316" s="178" t="s">
        <v>513</v>
      </c>
      <c r="D316" s="178" t="s">
        <v>157</v>
      </c>
      <c r="E316" s="179" t="s">
        <v>514</v>
      </c>
      <c r="F316" s="180" t="s">
        <v>515</v>
      </c>
      <c r="G316" s="181" t="s">
        <v>160</v>
      </c>
      <c r="H316" s="182">
        <v>169.04</v>
      </c>
      <c r="I316" s="183"/>
      <c r="J316" s="184">
        <f>ROUND(I316*H316,2)</f>
        <v>0</v>
      </c>
      <c r="K316" s="180" t="s">
        <v>161</v>
      </c>
      <c r="L316" s="39"/>
      <c r="M316" s="185" t="s">
        <v>34</v>
      </c>
      <c r="N316" s="186" t="s">
        <v>48</v>
      </c>
      <c r="O316" s="64"/>
      <c r="P316" s="187">
        <f>O316*H316</f>
        <v>0</v>
      </c>
      <c r="Q316" s="187">
        <v>7.8163999999999997E-2</v>
      </c>
      <c r="R316" s="187">
        <f>Q316*H316</f>
        <v>13.212842559999999</v>
      </c>
      <c r="S316" s="187">
        <v>0</v>
      </c>
      <c r="T316" s="18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89" t="s">
        <v>162</v>
      </c>
      <c r="AT316" s="189" t="s">
        <v>157</v>
      </c>
      <c r="AU316" s="189" t="s">
        <v>22</v>
      </c>
      <c r="AY316" s="16" t="s">
        <v>155</v>
      </c>
      <c r="BE316" s="190">
        <f>IF(N316="základní",J316,0)</f>
        <v>0</v>
      </c>
      <c r="BF316" s="190">
        <f>IF(N316="snížená",J316,0)</f>
        <v>0</v>
      </c>
      <c r="BG316" s="190">
        <f>IF(N316="zákl. přenesená",J316,0)</f>
        <v>0</v>
      </c>
      <c r="BH316" s="190">
        <f>IF(N316="sníž. přenesená",J316,0)</f>
        <v>0</v>
      </c>
      <c r="BI316" s="190">
        <f>IF(N316="nulová",J316,0)</f>
        <v>0</v>
      </c>
      <c r="BJ316" s="16" t="s">
        <v>23</v>
      </c>
      <c r="BK316" s="190">
        <f>ROUND(I316*H316,2)</f>
        <v>0</v>
      </c>
      <c r="BL316" s="16" t="s">
        <v>162</v>
      </c>
      <c r="BM316" s="189" t="s">
        <v>516</v>
      </c>
    </row>
    <row r="317" spans="1:65" s="2" customFormat="1" ht="19.5">
      <c r="A317" s="34"/>
      <c r="B317" s="35"/>
      <c r="C317" s="36"/>
      <c r="D317" s="191" t="s">
        <v>164</v>
      </c>
      <c r="E317" s="36"/>
      <c r="F317" s="192" t="s">
        <v>517</v>
      </c>
      <c r="G317" s="36"/>
      <c r="H317" s="36"/>
      <c r="I317" s="193"/>
      <c r="J317" s="36"/>
      <c r="K317" s="36"/>
      <c r="L317" s="39"/>
      <c r="M317" s="194"/>
      <c r="N317" s="195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6" t="s">
        <v>164</v>
      </c>
      <c r="AU317" s="16" t="s">
        <v>22</v>
      </c>
    </row>
    <row r="318" spans="1:65" s="2" customFormat="1" ht="11.25">
      <c r="A318" s="34"/>
      <c r="B318" s="35"/>
      <c r="C318" s="36"/>
      <c r="D318" s="196" t="s">
        <v>166</v>
      </c>
      <c r="E318" s="36"/>
      <c r="F318" s="197" t="s">
        <v>518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6" t="s">
        <v>166</v>
      </c>
      <c r="AU318" s="16" t="s">
        <v>22</v>
      </c>
    </row>
    <row r="319" spans="1:65" s="2" customFormat="1" ht="19.5">
      <c r="A319" s="34"/>
      <c r="B319" s="35"/>
      <c r="C319" s="36"/>
      <c r="D319" s="191" t="s">
        <v>256</v>
      </c>
      <c r="E319" s="36"/>
      <c r="F319" s="220" t="s">
        <v>519</v>
      </c>
      <c r="G319" s="36"/>
      <c r="H319" s="36"/>
      <c r="I319" s="193"/>
      <c r="J319" s="36"/>
      <c r="K319" s="36"/>
      <c r="L319" s="39"/>
      <c r="M319" s="194"/>
      <c r="N319" s="195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6" t="s">
        <v>256</v>
      </c>
      <c r="AU319" s="16" t="s">
        <v>22</v>
      </c>
    </row>
    <row r="320" spans="1:65" s="13" customFormat="1" ht="11.25">
      <c r="B320" s="198"/>
      <c r="C320" s="199"/>
      <c r="D320" s="191" t="s">
        <v>186</v>
      </c>
      <c r="E320" s="200" t="s">
        <v>34</v>
      </c>
      <c r="F320" s="201" t="s">
        <v>520</v>
      </c>
      <c r="G320" s="199"/>
      <c r="H320" s="202">
        <v>169.04</v>
      </c>
      <c r="I320" s="203"/>
      <c r="J320" s="199"/>
      <c r="K320" s="199"/>
      <c r="L320" s="204"/>
      <c r="M320" s="205"/>
      <c r="N320" s="206"/>
      <c r="O320" s="206"/>
      <c r="P320" s="206"/>
      <c r="Q320" s="206"/>
      <c r="R320" s="206"/>
      <c r="S320" s="206"/>
      <c r="T320" s="207"/>
      <c r="AT320" s="208" t="s">
        <v>186</v>
      </c>
      <c r="AU320" s="208" t="s">
        <v>22</v>
      </c>
      <c r="AV320" s="13" t="s">
        <v>22</v>
      </c>
      <c r="AW320" s="13" t="s">
        <v>39</v>
      </c>
      <c r="AX320" s="13" t="s">
        <v>23</v>
      </c>
      <c r="AY320" s="208" t="s">
        <v>155</v>
      </c>
    </row>
    <row r="321" spans="1:65" s="2" customFormat="1" ht="33" customHeight="1">
      <c r="A321" s="34"/>
      <c r="B321" s="35"/>
      <c r="C321" s="178" t="s">
        <v>521</v>
      </c>
      <c r="D321" s="178" t="s">
        <v>157</v>
      </c>
      <c r="E321" s="179" t="s">
        <v>522</v>
      </c>
      <c r="F321" s="180" t="s">
        <v>523</v>
      </c>
      <c r="G321" s="181" t="s">
        <v>160</v>
      </c>
      <c r="H321" s="182">
        <v>203.94</v>
      </c>
      <c r="I321" s="183"/>
      <c r="J321" s="184">
        <f>ROUND(I321*H321,2)</f>
        <v>0</v>
      </c>
      <c r="K321" s="180" t="s">
        <v>161</v>
      </c>
      <c r="L321" s="39"/>
      <c r="M321" s="185" t="s">
        <v>34</v>
      </c>
      <c r="N321" s="186" t="s">
        <v>48</v>
      </c>
      <c r="O321" s="64"/>
      <c r="P321" s="187">
        <f>O321*H321</f>
        <v>0</v>
      </c>
      <c r="Q321" s="187">
        <v>1.4999999999999999E-4</v>
      </c>
      <c r="R321" s="187">
        <f>Q321*H321</f>
        <v>3.0590999999999997E-2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269</v>
      </c>
      <c r="AT321" s="189" t="s">
        <v>157</v>
      </c>
      <c r="AU321" s="189" t="s">
        <v>22</v>
      </c>
      <c r="AY321" s="16" t="s">
        <v>155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6" t="s">
        <v>23</v>
      </c>
      <c r="BK321" s="190">
        <f>ROUND(I321*H321,2)</f>
        <v>0</v>
      </c>
      <c r="BL321" s="16" t="s">
        <v>269</v>
      </c>
      <c r="BM321" s="189" t="s">
        <v>524</v>
      </c>
    </row>
    <row r="322" spans="1:65" s="2" customFormat="1" ht="29.25">
      <c r="A322" s="34"/>
      <c r="B322" s="35"/>
      <c r="C322" s="36"/>
      <c r="D322" s="191" t="s">
        <v>164</v>
      </c>
      <c r="E322" s="36"/>
      <c r="F322" s="192" t="s">
        <v>525</v>
      </c>
      <c r="G322" s="36"/>
      <c r="H322" s="36"/>
      <c r="I322" s="193"/>
      <c r="J322" s="36"/>
      <c r="K322" s="36"/>
      <c r="L322" s="39"/>
      <c r="M322" s="194"/>
      <c r="N322" s="195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6" t="s">
        <v>164</v>
      </c>
      <c r="AU322" s="16" t="s">
        <v>22</v>
      </c>
    </row>
    <row r="323" spans="1:65" s="2" customFormat="1" ht="11.25">
      <c r="A323" s="34"/>
      <c r="B323" s="35"/>
      <c r="C323" s="36"/>
      <c r="D323" s="196" t="s">
        <v>166</v>
      </c>
      <c r="E323" s="36"/>
      <c r="F323" s="197" t="s">
        <v>526</v>
      </c>
      <c r="G323" s="36"/>
      <c r="H323" s="36"/>
      <c r="I323" s="193"/>
      <c r="J323" s="36"/>
      <c r="K323" s="36"/>
      <c r="L323" s="39"/>
      <c r="M323" s="194"/>
      <c r="N323" s="195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6" t="s">
        <v>166</v>
      </c>
      <c r="AU323" s="16" t="s">
        <v>22</v>
      </c>
    </row>
    <row r="324" spans="1:65" s="13" customFormat="1" ht="11.25">
      <c r="B324" s="198"/>
      <c r="C324" s="199"/>
      <c r="D324" s="191" t="s">
        <v>186</v>
      </c>
      <c r="E324" s="200" t="s">
        <v>34</v>
      </c>
      <c r="F324" s="201" t="s">
        <v>527</v>
      </c>
      <c r="G324" s="199"/>
      <c r="H324" s="202">
        <v>30.9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186</v>
      </c>
      <c r="AU324" s="208" t="s">
        <v>22</v>
      </c>
      <c r="AV324" s="13" t="s">
        <v>22</v>
      </c>
      <c r="AW324" s="13" t="s">
        <v>39</v>
      </c>
      <c r="AX324" s="13" t="s">
        <v>77</v>
      </c>
      <c r="AY324" s="208" t="s">
        <v>155</v>
      </c>
    </row>
    <row r="325" spans="1:65" s="13" customFormat="1" ht="11.25">
      <c r="B325" s="198"/>
      <c r="C325" s="199"/>
      <c r="D325" s="191" t="s">
        <v>186</v>
      </c>
      <c r="E325" s="200" t="s">
        <v>34</v>
      </c>
      <c r="F325" s="201" t="s">
        <v>528</v>
      </c>
      <c r="G325" s="199"/>
      <c r="H325" s="202">
        <v>14.84</v>
      </c>
      <c r="I325" s="203"/>
      <c r="J325" s="199"/>
      <c r="K325" s="199"/>
      <c r="L325" s="204"/>
      <c r="M325" s="205"/>
      <c r="N325" s="206"/>
      <c r="O325" s="206"/>
      <c r="P325" s="206"/>
      <c r="Q325" s="206"/>
      <c r="R325" s="206"/>
      <c r="S325" s="206"/>
      <c r="T325" s="207"/>
      <c r="AT325" s="208" t="s">
        <v>186</v>
      </c>
      <c r="AU325" s="208" t="s">
        <v>22</v>
      </c>
      <c r="AV325" s="13" t="s">
        <v>22</v>
      </c>
      <c r="AW325" s="13" t="s">
        <v>39</v>
      </c>
      <c r="AX325" s="13" t="s">
        <v>77</v>
      </c>
      <c r="AY325" s="208" t="s">
        <v>155</v>
      </c>
    </row>
    <row r="326" spans="1:65" s="13" customFormat="1" ht="11.25">
      <c r="B326" s="198"/>
      <c r="C326" s="199"/>
      <c r="D326" s="191" t="s">
        <v>186</v>
      </c>
      <c r="E326" s="200" t="s">
        <v>34</v>
      </c>
      <c r="F326" s="201" t="s">
        <v>529</v>
      </c>
      <c r="G326" s="199"/>
      <c r="H326" s="202">
        <v>20.6</v>
      </c>
      <c r="I326" s="203"/>
      <c r="J326" s="199"/>
      <c r="K326" s="199"/>
      <c r="L326" s="204"/>
      <c r="M326" s="205"/>
      <c r="N326" s="206"/>
      <c r="O326" s="206"/>
      <c r="P326" s="206"/>
      <c r="Q326" s="206"/>
      <c r="R326" s="206"/>
      <c r="S326" s="206"/>
      <c r="T326" s="207"/>
      <c r="AT326" s="208" t="s">
        <v>186</v>
      </c>
      <c r="AU326" s="208" t="s">
        <v>22</v>
      </c>
      <c r="AV326" s="13" t="s">
        <v>22</v>
      </c>
      <c r="AW326" s="13" t="s">
        <v>39</v>
      </c>
      <c r="AX326" s="13" t="s">
        <v>77</v>
      </c>
      <c r="AY326" s="208" t="s">
        <v>155</v>
      </c>
    </row>
    <row r="327" spans="1:65" s="13" customFormat="1" ht="11.25">
      <c r="B327" s="198"/>
      <c r="C327" s="199"/>
      <c r="D327" s="191" t="s">
        <v>186</v>
      </c>
      <c r="E327" s="200" t="s">
        <v>34</v>
      </c>
      <c r="F327" s="201" t="s">
        <v>530</v>
      </c>
      <c r="G327" s="199"/>
      <c r="H327" s="202">
        <v>20.6</v>
      </c>
      <c r="I327" s="203"/>
      <c r="J327" s="199"/>
      <c r="K327" s="199"/>
      <c r="L327" s="204"/>
      <c r="M327" s="205"/>
      <c r="N327" s="206"/>
      <c r="O327" s="206"/>
      <c r="P327" s="206"/>
      <c r="Q327" s="206"/>
      <c r="R327" s="206"/>
      <c r="S327" s="206"/>
      <c r="T327" s="207"/>
      <c r="AT327" s="208" t="s">
        <v>186</v>
      </c>
      <c r="AU327" s="208" t="s">
        <v>22</v>
      </c>
      <c r="AV327" s="13" t="s">
        <v>22</v>
      </c>
      <c r="AW327" s="13" t="s">
        <v>39</v>
      </c>
      <c r="AX327" s="13" t="s">
        <v>77</v>
      </c>
      <c r="AY327" s="208" t="s">
        <v>155</v>
      </c>
    </row>
    <row r="328" spans="1:65" s="13" customFormat="1" ht="11.25">
      <c r="B328" s="198"/>
      <c r="C328" s="199"/>
      <c r="D328" s="191" t="s">
        <v>186</v>
      </c>
      <c r="E328" s="200" t="s">
        <v>34</v>
      </c>
      <c r="F328" s="201" t="s">
        <v>531</v>
      </c>
      <c r="G328" s="199"/>
      <c r="H328" s="202">
        <v>42</v>
      </c>
      <c r="I328" s="203"/>
      <c r="J328" s="199"/>
      <c r="K328" s="199"/>
      <c r="L328" s="204"/>
      <c r="M328" s="205"/>
      <c r="N328" s="206"/>
      <c r="O328" s="206"/>
      <c r="P328" s="206"/>
      <c r="Q328" s="206"/>
      <c r="R328" s="206"/>
      <c r="S328" s="206"/>
      <c r="T328" s="207"/>
      <c r="AT328" s="208" t="s">
        <v>186</v>
      </c>
      <c r="AU328" s="208" t="s">
        <v>22</v>
      </c>
      <c r="AV328" s="13" t="s">
        <v>22</v>
      </c>
      <c r="AW328" s="13" t="s">
        <v>39</v>
      </c>
      <c r="AX328" s="13" t="s">
        <v>77</v>
      </c>
      <c r="AY328" s="208" t="s">
        <v>155</v>
      </c>
    </row>
    <row r="329" spans="1:65" s="13" customFormat="1" ht="11.25">
      <c r="B329" s="198"/>
      <c r="C329" s="199"/>
      <c r="D329" s="191" t="s">
        <v>186</v>
      </c>
      <c r="E329" s="200" t="s">
        <v>34</v>
      </c>
      <c r="F329" s="201" t="s">
        <v>532</v>
      </c>
      <c r="G329" s="199"/>
      <c r="H329" s="202">
        <v>52</v>
      </c>
      <c r="I329" s="203"/>
      <c r="J329" s="199"/>
      <c r="K329" s="199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186</v>
      </c>
      <c r="AU329" s="208" t="s">
        <v>22</v>
      </c>
      <c r="AV329" s="13" t="s">
        <v>22</v>
      </c>
      <c r="AW329" s="13" t="s">
        <v>39</v>
      </c>
      <c r="AX329" s="13" t="s">
        <v>77</v>
      </c>
      <c r="AY329" s="208" t="s">
        <v>155</v>
      </c>
    </row>
    <row r="330" spans="1:65" s="13" customFormat="1" ht="11.25">
      <c r="B330" s="198"/>
      <c r="C330" s="199"/>
      <c r="D330" s="191" t="s">
        <v>186</v>
      </c>
      <c r="E330" s="200" t="s">
        <v>34</v>
      </c>
      <c r="F330" s="201" t="s">
        <v>533</v>
      </c>
      <c r="G330" s="199"/>
      <c r="H330" s="202">
        <v>11</v>
      </c>
      <c r="I330" s="203"/>
      <c r="J330" s="199"/>
      <c r="K330" s="199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186</v>
      </c>
      <c r="AU330" s="208" t="s">
        <v>22</v>
      </c>
      <c r="AV330" s="13" t="s">
        <v>22</v>
      </c>
      <c r="AW330" s="13" t="s">
        <v>39</v>
      </c>
      <c r="AX330" s="13" t="s">
        <v>77</v>
      </c>
      <c r="AY330" s="208" t="s">
        <v>155</v>
      </c>
    </row>
    <row r="331" spans="1:65" s="13" customFormat="1" ht="11.25">
      <c r="B331" s="198"/>
      <c r="C331" s="199"/>
      <c r="D331" s="191" t="s">
        <v>186</v>
      </c>
      <c r="E331" s="200" t="s">
        <v>34</v>
      </c>
      <c r="F331" s="201" t="s">
        <v>534</v>
      </c>
      <c r="G331" s="199"/>
      <c r="H331" s="202">
        <v>12</v>
      </c>
      <c r="I331" s="203"/>
      <c r="J331" s="199"/>
      <c r="K331" s="199"/>
      <c r="L331" s="204"/>
      <c r="M331" s="205"/>
      <c r="N331" s="206"/>
      <c r="O331" s="206"/>
      <c r="P331" s="206"/>
      <c r="Q331" s="206"/>
      <c r="R331" s="206"/>
      <c r="S331" s="206"/>
      <c r="T331" s="207"/>
      <c r="AT331" s="208" t="s">
        <v>186</v>
      </c>
      <c r="AU331" s="208" t="s">
        <v>22</v>
      </c>
      <c r="AV331" s="13" t="s">
        <v>22</v>
      </c>
      <c r="AW331" s="13" t="s">
        <v>39</v>
      </c>
      <c r="AX331" s="13" t="s">
        <v>77</v>
      </c>
      <c r="AY331" s="208" t="s">
        <v>155</v>
      </c>
    </row>
    <row r="332" spans="1:65" s="14" customFormat="1" ht="11.25">
      <c r="B332" s="209"/>
      <c r="C332" s="210"/>
      <c r="D332" s="191" t="s">
        <v>186</v>
      </c>
      <c r="E332" s="211" t="s">
        <v>34</v>
      </c>
      <c r="F332" s="212" t="s">
        <v>218</v>
      </c>
      <c r="G332" s="210"/>
      <c r="H332" s="213">
        <v>203.94</v>
      </c>
      <c r="I332" s="214"/>
      <c r="J332" s="210"/>
      <c r="K332" s="210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186</v>
      </c>
      <c r="AU332" s="219" t="s">
        <v>22</v>
      </c>
      <c r="AV332" s="14" t="s">
        <v>162</v>
      </c>
      <c r="AW332" s="14" t="s">
        <v>39</v>
      </c>
      <c r="AX332" s="14" t="s">
        <v>23</v>
      </c>
      <c r="AY332" s="219" t="s">
        <v>155</v>
      </c>
    </row>
    <row r="333" spans="1:65" s="2" customFormat="1" ht="24.2" customHeight="1">
      <c r="A333" s="34"/>
      <c r="B333" s="35"/>
      <c r="C333" s="178" t="s">
        <v>535</v>
      </c>
      <c r="D333" s="178" t="s">
        <v>157</v>
      </c>
      <c r="E333" s="179" t="s">
        <v>536</v>
      </c>
      <c r="F333" s="180" t="s">
        <v>537</v>
      </c>
      <c r="G333" s="181" t="s">
        <v>263</v>
      </c>
      <c r="H333" s="182">
        <v>13</v>
      </c>
      <c r="I333" s="183"/>
      <c r="J333" s="184">
        <f>ROUND(I333*H333,2)</f>
        <v>0</v>
      </c>
      <c r="K333" s="180" t="s">
        <v>161</v>
      </c>
      <c r="L333" s="39"/>
      <c r="M333" s="185" t="s">
        <v>34</v>
      </c>
      <c r="N333" s="186" t="s">
        <v>48</v>
      </c>
      <c r="O333" s="64"/>
      <c r="P333" s="187">
        <f>O333*H333</f>
        <v>0</v>
      </c>
      <c r="Q333" s="187">
        <v>8.201E-3</v>
      </c>
      <c r="R333" s="187">
        <f>Q333*H333</f>
        <v>0.106613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162</v>
      </c>
      <c r="AT333" s="189" t="s">
        <v>157</v>
      </c>
      <c r="AU333" s="189" t="s">
        <v>22</v>
      </c>
      <c r="AY333" s="16" t="s">
        <v>155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6" t="s">
        <v>23</v>
      </c>
      <c r="BK333" s="190">
        <f>ROUND(I333*H333,2)</f>
        <v>0</v>
      </c>
      <c r="BL333" s="16" t="s">
        <v>162</v>
      </c>
      <c r="BM333" s="189" t="s">
        <v>538</v>
      </c>
    </row>
    <row r="334" spans="1:65" s="2" customFormat="1" ht="19.5">
      <c r="A334" s="34"/>
      <c r="B334" s="35"/>
      <c r="C334" s="36"/>
      <c r="D334" s="191" t="s">
        <v>164</v>
      </c>
      <c r="E334" s="36"/>
      <c r="F334" s="192" t="s">
        <v>539</v>
      </c>
      <c r="G334" s="36"/>
      <c r="H334" s="36"/>
      <c r="I334" s="193"/>
      <c r="J334" s="36"/>
      <c r="K334" s="36"/>
      <c r="L334" s="39"/>
      <c r="M334" s="194"/>
      <c r="N334" s="195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6" t="s">
        <v>164</v>
      </c>
      <c r="AU334" s="16" t="s">
        <v>22</v>
      </c>
    </row>
    <row r="335" spans="1:65" s="2" customFormat="1" ht="11.25">
      <c r="A335" s="34"/>
      <c r="B335" s="35"/>
      <c r="C335" s="36"/>
      <c r="D335" s="196" t="s">
        <v>166</v>
      </c>
      <c r="E335" s="36"/>
      <c r="F335" s="197" t="s">
        <v>540</v>
      </c>
      <c r="G335" s="36"/>
      <c r="H335" s="36"/>
      <c r="I335" s="193"/>
      <c r="J335" s="36"/>
      <c r="K335" s="36"/>
      <c r="L335" s="39"/>
      <c r="M335" s="194"/>
      <c r="N335" s="195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6" t="s">
        <v>166</v>
      </c>
      <c r="AU335" s="16" t="s">
        <v>22</v>
      </c>
    </row>
    <row r="336" spans="1:65" s="13" customFormat="1" ht="11.25">
      <c r="B336" s="198"/>
      <c r="C336" s="199"/>
      <c r="D336" s="191" t="s">
        <v>186</v>
      </c>
      <c r="E336" s="200" t="s">
        <v>34</v>
      </c>
      <c r="F336" s="201" t="s">
        <v>541</v>
      </c>
      <c r="G336" s="199"/>
      <c r="H336" s="202">
        <v>13</v>
      </c>
      <c r="I336" s="203"/>
      <c r="J336" s="199"/>
      <c r="K336" s="199"/>
      <c r="L336" s="204"/>
      <c r="M336" s="205"/>
      <c r="N336" s="206"/>
      <c r="O336" s="206"/>
      <c r="P336" s="206"/>
      <c r="Q336" s="206"/>
      <c r="R336" s="206"/>
      <c r="S336" s="206"/>
      <c r="T336" s="207"/>
      <c r="AT336" s="208" t="s">
        <v>186</v>
      </c>
      <c r="AU336" s="208" t="s">
        <v>22</v>
      </c>
      <c r="AV336" s="13" t="s">
        <v>22</v>
      </c>
      <c r="AW336" s="13" t="s">
        <v>39</v>
      </c>
      <c r="AX336" s="13" t="s">
        <v>23</v>
      </c>
      <c r="AY336" s="208" t="s">
        <v>155</v>
      </c>
    </row>
    <row r="337" spans="1:65" s="2" customFormat="1" ht="24.2" customHeight="1">
      <c r="A337" s="34"/>
      <c r="B337" s="35"/>
      <c r="C337" s="178" t="s">
        <v>542</v>
      </c>
      <c r="D337" s="178" t="s">
        <v>157</v>
      </c>
      <c r="E337" s="179" t="s">
        <v>543</v>
      </c>
      <c r="F337" s="180" t="s">
        <v>544</v>
      </c>
      <c r="G337" s="181" t="s">
        <v>263</v>
      </c>
      <c r="H337" s="182">
        <v>13</v>
      </c>
      <c r="I337" s="183"/>
      <c r="J337" s="184">
        <f>ROUND(I337*H337,2)</f>
        <v>0</v>
      </c>
      <c r="K337" s="180" t="s">
        <v>161</v>
      </c>
      <c r="L337" s="39"/>
      <c r="M337" s="185" t="s">
        <v>34</v>
      </c>
      <c r="N337" s="186" t="s">
        <v>48</v>
      </c>
      <c r="O337" s="64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9" t="s">
        <v>162</v>
      </c>
      <c r="AT337" s="189" t="s">
        <v>157</v>
      </c>
      <c r="AU337" s="189" t="s">
        <v>22</v>
      </c>
      <c r="AY337" s="16" t="s">
        <v>155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6" t="s">
        <v>23</v>
      </c>
      <c r="BK337" s="190">
        <f>ROUND(I337*H337,2)</f>
        <v>0</v>
      </c>
      <c r="BL337" s="16" t="s">
        <v>162</v>
      </c>
      <c r="BM337" s="189" t="s">
        <v>545</v>
      </c>
    </row>
    <row r="338" spans="1:65" s="2" customFormat="1" ht="19.5">
      <c r="A338" s="34"/>
      <c r="B338" s="35"/>
      <c r="C338" s="36"/>
      <c r="D338" s="191" t="s">
        <v>164</v>
      </c>
      <c r="E338" s="36"/>
      <c r="F338" s="192" t="s">
        <v>546</v>
      </c>
      <c r="G338" s="36"/>
      <c r="H338" s="36"/>
      <c r="I338" s="193"/>
      <c r="J338" s="36"/>
      <c r="K338" s="36"/>
      <c r="L338" s="39"/>
      <c r="M338" s="194"/>
      <c r="N338" s="195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6" t="s">
        <v>164</v>
      </c>
      <c r="AU338" s="16" t="s">
        <v>22</v>
      </c>
    </row>
    <row r="339" spans="1:65" s="2" customFormat="1" ht="11.25">
      <c r="A339" s="34"/>
      <c r="B339" s="35"/>
      <c r="C339" s="36"/>
      <c r="D339" s="196" t="s">
        <v>166</v>
      </c>
      <c r="E339" s="36"/>
      <c r="F339" s="197" t="s">
        <v>547</v>
      </c>
      <c r="G339" s="36"/>
      <c r="H339" s="36"/>
      <c r="I339" s="193"/>
      <c r="J339" s="36"/>
      <c r="K339" s="36"/>
      <c r="L339" s="39"/>
      <c r="M339" s="194"/>
      <c r="N339" s="195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6" t="s">
        <v>166</v>
      </c>
      <c r="AU339" s="16" t="s">
        <v>22</v>
      </c>
    </row>
    <row r="340" spans="1:65" s="12" customFormat="1" ht="20.85" customHeight="1">
      <c r="B340" s="162"/>
      <c r="C340" s="163"/>
      <c r="D340" s="164" t="s">
        <v>76</v>
      </c>
      <c r="E340" s="176" t="s">
        <v>548</v>
      </c>
      <c r="F340" s="176" t="s">
        <v>549</v>
      </c>
      <c r="G340" s="163"/>
      <c r="H340" s="163"/>
      <c r="I340" s="166"/>
      <c r="J340" s="177">
        <f>BK340</f>
        <v>0</v>
      </c>
      <c r="K340" s="163"/>
      <c r="L340" s="168"/>
      <c r="M340" s="169"/>
      <c r="N340" s="170"/>
      <c r="O340" s="170"/>
      <c r="P340" s="171">
        <f>SUM(P341:P352)</f>
        <v>0</v>
      </c>
      <c r="Q340" s="170"/>
      <c r="R340" s="171">
        <f>SUM(R341:R352)</f>
        <v>0</v>
      </c>
      <c r="S340" s="170"/>
      <c r="T340" s="172">
        <f>SUM(T341:T352)</f>
        <v>0</v>
      </c>
      <c r="AR340" s="173" t="s">
        <v>23</v>
      </c>
      <c r="AT340" s="174" t="s">
        <v>76</v>
      </c>
      <c r="AU340" s="174" t="s">
        <v>22</v>
      </c>
      <c r="AY340" s="173" t="s">
        <v>155</v>
      </c>
      <c r="BK340" s="175">
        <f>SUM(BK341:BK352)</f>
        <v>0</v>
      </c>
    </row>
    <row r="341" spans="1:65" s="2" customFormat="1" ht="33" customHeight="1">
      <c r="A341" s="34"/>
      <c r="B341" s="35"/>
      <c r="C341" s="178" t="s">
        <v>550</v>
      </c>
      <c r="D341" s="178" t="s">
        <v>157</v>
      </c>
      <c r="E341" s="179" t="s">
        <v>551</v>
      </c>
      <c r="F341" s="180" t="s">
        <v>552</v>
      </c>
      <c r="G341" s="181" t="s">
        <v>280</v>
      </c>
      <c r="H341" s="182">
        <v>156.375</v>
      </c>
      <c r="I341" s="183"/>
      <c r="J341" s="184">
        <f>ROUND(I341*H341,2)</f>
        <v>0</v>
      </c>
      <c r="K341" s="180" t="s">
        <v>161</v>
      </c>
      <c r="L341" s="39"/>
      <c r="M341" s="185" t="s">
        <v>34</v>
      </c>
      <c r="N341" s="186" t="s">
        <v>48</v>
      </c>
      <c r="O341" s="64"/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9" t="s">
        <v>162</v>
      </c>
      <c r="AT341" s="189" t="s">
        <v>157</v>
      </c>
      <c r="AU341" s="189" t="s">
        <v>173</v>
      </c>
      <c r="AY341" s="16" t="s">
        <v>155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6" t="s">
        <v>23</v>
      </c>
      <c r="BK341" s="190">
        <f>ROUND(I341*H341,2)</f>
        <v>0</v>
      </c>
      <c r="BL341" s="16" t="s">
        <v>162</v>
      </c>
      <c r="BM341" s="189" t="s">
        <v>553</v>
      </c>
    </row>
    <row r="342" spans="1:65" s="2" customFormat="1" ht="19.5">
      <c r="A342" s="34"/>
      <c r="B342" s="35"/>
      <c r="C342" s="36"/>
      <c r="D342" s="191" t="s">
        <v>164</v>
      </c>
      <c r="E342" s="36"/>
      <c r="F342" s="192" t="s">
        <v>554</v>
      </c>
      <c r="G342" s="36"/>
      <c r="H342" s="36"/>
      <c r="I342" s="193"/>
      <c r="J342" s="36"/>
      <c r="K342" s="36"/>
      <c r="L342" s="39"/>
      <c r="M342" s="194"/>
      <c r="N342" s="195"/>
      <c r="O342" s="64"/>
      <c r="P342" s="64"/>
      <c r="Q342" s="64"/>
      <c r="R342" s="64"/>
      <c r="S342" s="64"/>
      <c r="T342" s="65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6" t="s">
        <v>164</v>
      </c>
      <c r="AU342" s="16" t="s">
        <v>173</v>
      </c>
    </row>
    <row r="343" spans="1:65" s="2" customFormat="1" ht="11.25">
      <c r="A343" s="34"/>
      <c r="B343" s="35"/>
      <c r="C343" s="36"/>
      <c r="D343" s="196" t="s">
        <v>166</v>
      </c>
      <c r="E343" s="36"/>
      <c r="F343" s="197" t="s">
        <v>555</v>
      </c>
      <c r="G343" s="36"/>
      <c r="H343" s="36"/>
      <c r="I343" s="193"/>
      <c r="J343" s="36"/>
      <c r="K343" s="36"/>
      <c r="L343" s="39"/>
      <c r="M343" s="194"/>
      <c r="N343" s="195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6" t="s">
        <v>166</v>
      </c>
      <c r="AU343" s="16" t="s">
        <v>173</v>
      </c>
    </row>
    <row r="344" spans="1:65" s="13" customFormat="1" ht="11.25">
      <c r="B344" s="198"/>
      <c r="C344" s="199"/>
      <c r="D344" s="191" t="s">
        <v>186</v>
      </c>
      <c r="E344" s="200" t="s">
        <v>34</v>
      </c>
      <c r="F344" s="201" t="s">
        <v>556</v>
      </c>
      <c r="G344" s="199"/>
      <c r="H344" s="202">
        <v>156.375</v>
      </c>
      <c r="I344" s="203"/>
      <c r="J344" s="199"/>
      <c r="K344" s="199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186</v>
      </c>
      <c r="AU344" s="208" t="s">
        <v>173</v>
      </c>
      <c r="AV344" s="13" t="s">
        <v>22</v>
      </c>
      <c r="AW344" s="13" t="s">
        <v>39</v>
      </c>
      <c r="AX344" s="13" t="s">
        <v>23</v>
      </c>
      <c r="AY344" s="208" t="s">
        <v>155</v>
      </c>
    </row>
    <row r="345" spans="1:65" s="2" customFormat="1" ht="21.75" customHeight="1">
      <c r="A345" s="34"/>
      <c r="B345" s="35"/>
      <c r="C345" s="178" t="s">
        <v>557</v>
      </c>
      <c r="D345" s="178" t="s">
        <v>157</v>
      </c>
      <c r="E345" s="179" t="s">
        <v>558</v>
      </c>
      <c r="F345" s="180" t="s">
        <v>559</v>
      </c>
      <c r="G345" s="181" t="s">
        <v>280</v>
      </c>
      <c r="H345" s="182">
        <v>3127.5</v>
      </c>
      <c r="I345" s="183"/>
      <c r="J345" s="184">
        <f>ROUND(I345*H345,2)</f>
        <v>0</v>
      </c>
      <c r="K345" s="180" t="s">
        <v>161</v>
      </c>
      <c r="L345" s="39"/>
      <c r="M345" s="185" t="s">
        <v>34</v>
      </c>
      <c r="N345" s="186" t="s">
        <v>48</v>
      </c>
      <c r="O345" s="64"/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162</v>
      </c>
      <c r="AT345" s="189" t="s">
        <v>157</v>
      </c>
      <c r="AU345" s="189" t="s">
        <v>173</v>
      </c>
      <c r="AY345" s="16" t="s">
        <v>155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6" t="s">
        <v>23</v>
      </c>
      <c r="BK345" s="190">
        <f>ROUND(I345*H345,2)</f>
        <v>0</v>
      </c>
      <c r="BL345" s="16" t="s">
        <v>162</v>
      </c>
      <c r="BM345" s="189" t="s">
        <v>560</v>
      </c>
    </row>
    <row r="346" spans="1:65" s="2" customFormat="1" ht="29.25">
      <c r="A346" s="34"/>
      <c r="B346" s="35"/>
      <c r="C346" s="36"/>
      <c r="D346" s="191" t="s">
        <v>164</v>
      </c>
      <c r="E346" s="36"/>
      <c r="F346" s="192" t="s">
        <v>561</v>
      </c>
      <c r="G346" s="36"/>
      <c r="H346" s="36"/>
      <c r="I346" s="193"/>
      <c r="J346" s="36"/>
      <c r="K346" s="36"/>
      <c r="L346" s="39"/>
      <c r="M346" s="194"/>
      <c r="N346" s="195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6" t="s">
        <v>164</v>
      </c>
      <c r="AU346" s="16" t="s">
        <v>173</v>
      </c>
    </row>
    <row r="347" spans="1:65" s="2" customFormat="1" ht="11.25">
      <c r="A347" s="34"/>
      <c r="B347" s="35"/>
      <c r="C347" s="36"/>
      <c r="D347" s="196" t="s">
        <v>166</v>
      </c>
      <c r="E347" s="36"/>
      <c r="F347" s="197" t="s">
        <v>562</v>
      </c>
      <c r="G347" s="36"/>
      <c r="H347" s="36"/>
      <c r="I347" s="193"/>
      <c r="J347" s="36"/>
      <c r="K347" s="36"/>
      <c r="L347" s="39"/>
      <c r="M347" s="194"/>
      <c r="N347" s="195"/>
      <c r="O347" s="64"/>
      <c r="P347" s="64"/>
      <c r="Q347" s="64"/>
      <c r="R347" s="64"/>
      <c r="S347" s="64"/>
      <c r="T347" s="65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6" t="s">
        <v>166</v>
      </c>
      <c r="AU347" s="16" t="s">
        <v>173</v>
      </c>
    </row>
    <row r="348" spans="1:65" s="13" customFormat="1" ht="11.25">
      <c r="B348" s="198"/>
      <c r="C348" s="199"/>
      <c r="D348" s="191" t="s">
        <v>186</v>
      </c>
      <c r="E348" s="200" t="s">
        <v>34</v>
      </c>
      <c r="F348" s="201" t="s">
        <v>563</v>
      </c>
      <c r="G348" s="199"/>
      <c r="H348" s="202">
        <v>3127.5</v>
      </c>
      <c r="I348" s="203"/>
      <c r="J348" s="199"/>
      <c r="K348" s="199"/>
      <c r="L348" s="204"/>
      <c r="M348" s="205"/>
      <c r="N348" s="206"/>
      <c r="O348" s="206"/>
      <c r="P348" s="206"/>
      <c r="Q348" s="206"/>
      <c r="R348" s="206"/>
      <c r="S348" s="206"/>
      <c r="T348" s="207"/>
      <c r="AT348" s="208" t="s">
        <v>186</v>
      </c>
      <c r="AU348" s="208" t="s">
        <v>173</v>
      </c>
      <c r="AV348" s="13" t="s">
        <v>22</v>
      </c>
      <c r="AW348" s="13" t="s">
        <v>39</v>
      </c>
      <c r="AX348" s="13" t="s">
        <v>23</v>
      </c>
      <c r="AY348" s="208" t="s">
        <v>155</v>
      </c>
    </row>
    <row r="349" spans="1:65" s="2" customFormat="1" ht="24.2" customHeight="1">
      <c r="A349" s="34"/>
      <c r="B349" s="35"/>
      <c r="C349" s="178" t="s">
        <v>564</v>
      </c>
      <c r="D349" s="178" t="s">
        <v>157</v>
      </c>
      <c r="E349" s="179" t="s">
        <v>565</v>
      </c>
      <c r="F349" s="180" t="s">
        <v>566</v>
      </c>
      <c r="G349" s="181" t="s">
        <v>182</v>
      </c>
      <c r="H349" s="182">
        <v>107.1</v>
      </c>
      <c r="I349" s="183"/>
      <c r="J349" s="184">
        <f>ROUND(I349*H349,2)</f>
        <v>0</v>
      </c>
      <c r="K349" s="180" t="s">
        <v>161</v>
      </c>
      <c r="L349" s="39"/>
      <c r="M349" s="185" t="s">
        <v>34</v>
      </c>
      <c r="N349" s="186" t="s">
        <v>48</v>
      </c>
      <c r="O349" s="64"/>
      <c r="P349" s="187">
        <f>O349*H349</f>
        <v>0</v>
      </c>
      <c r="Q349" s="187">
        <v>0</v>
      </c>
      <c r="R349" s="187">
        <f>Q349*H349</f>
        <v>0</v>
      </c>
      <c r="S349" s="187">
        <v>0</v>
      </c>
      <c r="T349" s="18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89" t="s">
        <v>162</v>
      </c>
      <c r="AT349" s="189" t="s">
        <v>157</v>
      </c>
      <c r="AU349" s="189" t="s">
        <v>173</v>
      </c>
      <c r="AY349" s="16" t="s">
        <v>155</v>
      </c>
      <c r="BE349" s="190">
        <f>IF(N349="základní",J349,0)</f>
        <v>0</v>
      </c>
      <c r="BF349" s="190">
        <f>IF(N349="snížená",J349,0)</f>
        <v>0</v>
      </c>
      <c r="BG349" s="190">
        <f>IF(N349="zákl. přenesená",J349,0)</f>
        <v>0</v>
      </c>
      <c r="BH349" s="190">
        <f>IF(N349="sníž. přenesená",J349,0)</f>
        <v>0</v>
      </c>
      <c r="BI349" s="190">
        <f>IF(N349="nulová",J349,0)</f>
        <v>0</v>
      </c>
      <c r="BJ349" s="16" t="s">
        <v>23</v>
      </c>
      <c r="BK349" s="190">
        <f>ROUND(I349*H349,2)</f>
        <v>0</v>
      </c>
      <c r="BL349" s="16" t="s">
        <v>162</v>
      </c>
      <c r="BM349" s="189" t="s">
        <v>567</v>
      </c>
    </row>
    <row r="350" spans="1:65" s="2" customFormat="1" ht="19.5">
      <c r="A350" s="34"/>
      <c r="B350" s="35"/>
      <c r="C350" s="36"/>
      <c r="D350" s="191" t="s">
        <v>164</v>
      </c>
      <c r="E350" s="36"/>
      <c r="F350" s="192" t="s">
        <v>568</v>
      </c>
      <c r="G350" s="36"/>
      <c r="H350" s="36"/>
      <c r="I350" s="193"/>
      <c r="J350" s="36"/>
      <c r="K350" s="36"/>
      <c r="L350" s="39"/>
      <c r="M350" s="194"/>
      <c r="N350" s="195"/>
      <c r="O350" s="64"/>
      <c r="P350" s="64"/>
      <c r="Q350" s="64"/>
      <c r="R350" s="64"/>
      <c r="S350" s="64"/>
      <c r="T350" s="65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6" t="s">
        <v>164</v>
      </c>
      <c r="AU350" s="16" t="s">
        <v>173</v>
      </c>
    </row>
    <row r="351" spans="1:65" s="2" customFormat="1" ht="11.25">
      <c r="A351" s="34"/>
      <c r="B351" s="35"/>
      <c r="C351" s="36"/>
      <c r="D351" s="196" t="s">
        <v>166</v>
      </c>
      <c r="E351" s="36"/>
      <c r="F351" s="197" t="s">
        <v>569</v>
      </c>
      <c r="G351" s="36"/>
      <c r="H351" s="36"/>
      <c r="I351" s="193"/>
      <c r="J351" s="36"/>
      <c r="K351" s="36"/>
      <c r="L351" s="39"/>
      <c r="M351" s="194"/>
      <c r="N351" s="195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6" t="s">
        <v>166</v>
      </c>
      <c r="AU351" s="16" t="s">
        <v>173</v>
      </c>
    </row>
    <row r="352" spans="1:65" s="13" customFormat="1" ht="11.25">
      <c r="B352" s="198"/>
      <c r="C352" s="199"/>
      <c r="D352" s="191" t="s">
        <v>186</v>
      </c>
      <c r="E352" s="200" t="s">
        <v>34</v>
      </c>
      <c r="F352" s="201" t="s">
        <v>570</v>
      </c>
      <c r="G352" s="199"/>
      <c r="H352" s="202">
        <v>107.1</v>
      </c>
      <c r="I352" s="203"/>
      <c r="J352" s="199"/>
      <c r="K352" s="199"/>
      <c r="L352" s="204"/>
      <c r="M352" s="205"/>
      <c r="N352" s="206"/>
      <c r="O352" s="206"/>
      <c r="P352" s="206"/>
      <c r="Q352" s="206"/>
      <c r="R352" s="206"/>
      <c r="S352" s="206"/>
      <c r="T352" s="207"/>
      <c r="AT352" s="208" t="s">
        <v>186</v>
      </c>
      <c r="AU352" s="208" t="s">
        <v>173</v>
      </c>
      <c r="AV352" s="13" t="s">
        <v>22</v>
      </c>
      <c r="AW352" s="13" t="s">
        <v>39</v>
      </c>
      <c r="AX352" s="13" t="s">
        <v>23</v>
      </c>
      <c r="AY352" s="208" t="s">
        <v>155</v>
      </c>
    </row>
    <row r="353" spans="1:65" s="12" customFormat="1" ht="22.9" customHeight="1">
      <c r="B353" s="162"/>
      <c r="C353" s="163"/>
      <c r="D353" s="164" t="s">
        <v>76</v>
      </c>
      <c r="E353" s="176" t="s">
        <v>571</v>
      </c>
      <c r="F353" s="176" t="s">
        <v>572</v>
      </c>
      <c r="G353" s="163"/>
      <c r="H353" s="163"/>
      <c r="I353" s="166"/>
      <c r="J353" s="177">
        <f>BK353</f>
        <v>0</v>
      </c>
      <c r="K353" s="163"/>
      <c r="L353" s="168"/>
      <c r="M353" s="169"/>
      <c r="N353" s="170"/>
      <c r="O353" s="170"/>
      <c r="P353" s="171">
        <f>SUM(P354:P365)</f>
        <v>0</v>
      </c>
      <c r="Q353" s="170"/>
      <c r="R353" s="171">
        <f>SUM(R354:R365)</f>
        <v>0</v>
      </c>
      <c r="S353" s="170"/>
      <c r="T353" s="172">
        <f>SUM(T354:T365)</f>
        <v>0</v>
      </c>
      <c r="AR353" s="173" t="s">
        <v>23</v>
      </c>
      <c r="AT353" s="174" t="s">
        <v>76</v>
      </c>
      <c r="AU353" s="174" t="s">
        <v>23</v>
      </c>
      <c r="AY353" s="173" t="s">
        <v>155</v>
      </c>
      <c r="BK353" s="175">
        <f>SUM(BK354:BK365)</f>
        <v>0</v>
      </c>
    </row>
    <row r="354" spans="1:65" s="2" customFormat="1" ht="16.5" customHeight="1">
      <c r="A354" s="34"/>
      <c r="B354" s="35"/>
      <c r="C354" s="178" t="s">
        <v>573</v>
      </c>
      <c r="D354" s="178" t="s">
        <v>157</v>
      </c>
      <c r="E354" s="179" t="s">
        <v>574</v>
      </c>
      <c r="F354" s="180" t="s">
        <v>575</v>
      </c>
      <c r="G354" s="181" t="s">
        <v>280</v>
      </c>
      <c r="H354" s="182">
        <v>156.73500000000001</v>
      </c>
      <c r="I354" s="183"/>
      <c r="J354" s="184">
        <f>ROUND(I354*H354,2)</f>
        <v>0</v>
      </c>
      <c r="K354" s="180" t="s">
        <v>161</v>
      </c>
      <c r="L354" s="39"/>
      <c r="M354" s="185" t="s">
        <v>34</v>
      </c>
      <c r="N354" s="186" t="s">
        <v>48</v>
      </c>
      <c r="O354" s="64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9" t="s">
        <v>162</v>
      </c>
      <c r="AT354" s="189" t="s">
        <v>157</v>
      </c>
      <c r="AU354" s="189" t="s">
        <v>22</v>
      </c>
      <c r="AY354" s="16" t="s">
        <v>155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16" t="s">
        <v>23</v>
      </c>
      <c r="BK354" s="190">
        <f>ROUND(I354*H354,2)</f>
        <v>0</v>
      </c>
      <c r="BL354" s="16" t="s">
        <v>162</v>
      </c>
      <c r="BM354" s="189" t="s">
        <v>576</v>
      </c>
    </row>
    <row r="355" spans="1:65" s="2" customFormat="1" ht="19.5">
      <c r="A355" s="34"/>
      <c r="B355" s="35"/>
      <c r="C355" s="36"/>
      <c r="D355" s="191" t="s">
        <v>164</v>
      </c>
      <c r="E355" s="36"/>
      <c r="F355" s="192" t="s">
        <v>577</v>
      </c>
      <c r="G355" s="36"/>
      <c r="H355" s="36"/>
      <c r="I355" s="193"/>
      <c r="J355" s="36"/>
      <c r="K355" s="36"/>
      <c r="L355" s="39"/>
      <c r="M355" s="194"/>
      <c r="N355" s="195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6" t="s">
        <v>164</v>
      </c>
      <c r="AU355" s="16" t="s">
        <v>22</v>
      </c>
    </row>
    <row r="356" spans="1:65" s="2" customFormat="1" ht="11.25">
      <c r="A356" s="34"/>
      <c r="B356" s="35"/>
      <c r="C356" s="36"/>
      <c r="D356" s="196" t="s">
        <v>166</v>
      </c>
      <c r="E356" s="36"/>
      <c r="F356" s="197" t="s">
        <v>578</v>
      </c>
      <c r="G356" s="36"/>
      <c r="H356" s="36"/>
      <c r="I356" s="193"/>
      <c r="J356" s="36"/>
      <c r="K356" s="36"/>
      <c r="L356" s="39"/>
      <c r="M356" s="194"/>
      <c r="N356" s="195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6" t="s">
        <v>166</v>
      </c>
      <c r="AU356" s="16" t="s">
        <v>22</v>
      </c>
    </row>
    <row r="357" spans="1:65" s="13" customFormat="1" ht="11.25">
      <c r="B357" s="198"/>
      <c r="C357" s="199"/>
      <c r="D357" s="191" t="s">
        <v>186</v>
      </c>
      <c r="E357" s="200" t="s">
        <v>34</v>
      </c>
      <c r="F357" s="201" t="s">
        <v>579</v>
      </c>
      <c r="G357" s="199"/>
      <c r="H357" s="202">
        <v>156.73500000000001</v>
      </c>
      <c r="I357" s="203"/>
      <c r="J357" s="199"/>
      <c r="K357" s="199"/>
      <c r="L357" s="204"/>
      <c r="M357" s="205"/>
      <c r="N357" s="206"/>
      <c r="O357" s="206"/>
      <c r="P357" s="206"/>
      <c r="Q357" s="206"/>
      <c r="R357" s="206"/>
      <c r="S357" s="206"/>
      <c r="T357" s="207"/>
      <c r="AT357" s="208" t="s">
        <v>186</v>
      </c>
      <c r="AU357" s="208" t="s">
        <v>22</v>
      </c>
      <c r="AV357" s="13" t="s">
        <v>22</v>
      </c>
      <c r="AW357" s="13" t="s">
        <v>39</v>
      </c>
      <c r="AX357" s="13" t="s">
        <v>23</v>
      </c>
      <c r="AY357" s="208" t="s">
        <v>155</v>
      </c>
    </row>
    <row r="358" spans="1:65" s="2" customFormat="1" ht="24.2" customHeight="1">
      <c r="A358" s="34"/>
      <c r="B358" s="35"/>
      <c r="C358" s="178" t="s">
        <v>580</v>
      </c>
      <c r="D358" s="178" t="s">
        <v>157</v>
      </c>
      <c r="E358" s="179" t="s">
        <v>581</v>
      </c>
      <c r="F358" s="180" t="s">
        <v>582</v>
      </c>
      <c r="G358" s="181" t="s">
        <v>280</v>
      </c>
      <c r="H358" s="182">
        <v>96.39</v>
      </c>
      <c r="I358" s="183"/>
      <c r="J358" s="184">
        <f>ROUND(I358*H358,2)</f>
        <v>0</v>
      </c>
      <c r="K358" s="180" t="s">
        <v>161</v>
      </c>
      <c r="L358" s="39"/>
      <c r="M358" s="185" t="s">
        <v>34</v>
      </c>
      <c r="N358" s="186" t="s">
        <v>48</v>
      </c>
      <c r="O358" s="64"/>
      <c r="P358" s="187">
        <f>O358*H358</f>
        <v>0</v>
      </c>
      <c r="Q358" s="187">
        <v>0</v>
      </c>
      <c r="R358" s="187">
        <f>Q358*H358</f>
        <v>0</v>
      </c>
      <c r="S358" s="187">
        <v>0</v>
      </c>
      <c r="T358" s="18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9" t="s">
        <v>162</v>
      </c>
      <c r="AT358" s="189" t="s">
        <v>157</v>
      </c>
      <c r="AU358" s="189" t="s">
        <v>22</v>
      </c>
      <c r="AY358" s="16" t="s">
        <v>155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16" t="s">
        <v>23</v>
      </c>
      <c r="BK358" s="190">
        <f>ROUND(I358*H358,2)</f>
        <v>0</v>
      </c>
      <c r="BL358" s="16" t="s">
        <v>162</v>
      </c>
      <c r="BM358" s="189" t="s">
        <v>583</v>
      </c>
    </row>
    <row r="359" spans="1:65" s="2" customFormat="1" ht="29.25">
      <c r="A359" s="34"/>
      <c r="B359" s="35"/>
      <c r="C359" s="36"/>
      <c r="D359" s="191" t="s">
        <v>164</v>
      </c>
      <c r="E359" s="36"/>
      <c r="F359" s="192" t="s">
        <v>584</v>
      </c>
      <c r="G359" s="36"/>
      <c r="H359" s="36"/>
      <c r="I359" s="193"/>
      <c r="J359" s="36"/>
      <c r="K359" s="36"/>
      <c r="L359" s="39"/>
      <c r="M359" s="194"/>
      <c r="N359" s="195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6" t="s">
        <v>164</v>
      </c>
      <c r="AU359" s="16" t="s">
        <v>22</v>
      </c>
    </row>
    <row r="360" spans="1:65" s="2" customFormat="1" ht="11.25">
      <c r="A360" s="34"/>
      <c r="B360" s="35"/>
      <c r="C360" s="36"/>
      <c r="D360" s="196" t="s">
        <v>166</v>
      </c>
      <c r="E360" s="36"/>
      <c r="F360" s="197" t="s">
        <v>585</v>
      </c>
      <c r="G360" s="36"/>
      <c r="H360" s="36"/>
      <c r="I360" s="193"/>
      <c r="J360" s="36"/>
      <c r="K360" s="36"/>
      <c r="L360" s="39"/>
      <c r="M360" s="194"/>
      <c r="N360" s="195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6" t="s">
        <v>166</v>
      </c>
      <c r="AU360" s="16" t="s">
        <v>22</v>
      </c>
    </row>
    <row r="361" spans="1:65" s="13" customFormat="1" ht="11.25">
      <c r="B361" s="198"/>
      <c r="C361" s="199"/>
      <c r="D361" s="191" t="s">
        <v>186</v>
      </c>
      <c r="E361" s="200" t="s">
        <v>34</v>
      </c>
      <c r="F361" s="201" t="s">
        <v>586</v>
      </c>
      <c r="G361" s="199"/>
      <c r="H361" s="202">
        <v>96.39</v>
      </c>
      <c r="I361" s="203"/>
      <c r="J361" s="199"/>
      <c r="K361" s="199"/>
      <c r="L361" s="204"/>
      <c r="M361" s="205"/>
      <c r="N361" s="206"/>
      <c r="O361" s="206"/>
      <c r="P361" s="206"/>
      <c r="Q361" s="206"/>
      <c r="R361" s="206"/>
      <c r="S361" s="206"/>
      <c r="T361" s="207"/>
      <c r="AT361" s="208" t="s">
        <v>186</v>
      </c>
      <c r="AU361" s="208" t="s">
        <v>22</v>
      </c>
      <c r="AV361" s="13" t="s">
        <v>22</v>
      </c>
      <c r="AW361" s="13" t="s">
        <v>39</v>
      </c>
      <c r="AX361" s="13" t="s">
        <v>23</v>
      </c>
      <c r="AY361" s="208" t="s">
        <v>155</v>
      </c>
    </row>
    <row r="362" spans="1:65" s="2" customFormat="1" ht="33" customHeight="1">
      <c r="A362" s="34"/>
      <c r="B362" s="35"/>
      <c r="C362" s="178" t="s">
        <v>587</v>
      </c>
      <c r="D362" s="178" t="s">
        <v>157</v>
      </c>
      <c r="E362" s="179" t="s">
        <v>588</v>
      </c>
      <c r="F362" s="180" t="s">
        <v>589</v>
      </c>
      <c r="G362" s="181" t="s">
        <v>280</v>
      </c>
      <c r="H362" s="182">
        <v>7.8929999999999998</v>
      </c>
      <c r="I362" s="183"/>
      <c r="J362" s="184">
        <f>ROUND(I362*H362,2)</f>
        <v>0</v>
      </c>
      <c r="K362" s="180" t="s">
        <v>161</v>
      </c>
      <c r="L362" s="39"/>
      <c r="M362" s="185" t="s">
        <v>34</v>
      </c>
      <c r="N362" s="186" t="s">
        <v>48</v>
      </c>
      <c r="O362" s="64"/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89" t="s">
        <v>162</v>
      </c>
      <c r="AT362" s="189" t="s">
        <v>157</v>
      </c>
      <c r="AU362" s="189" t="s">
        <v>22</v>
      </c>
      <c r="AY362" s="16" t="s">
        <v>155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6" t="s">
        <v>23</v>
      </c>
      <c r="BK362" s="190">
        <f>ROUND(I362*H362,2)</f>
        <v>0</v>
      </c>
      <c r="BL362" s="16" t="s">
        <v>162</v>
      </c>
      <c r="BM362" s="189" t="s">
        <v>590</v>
      </c>
    </row>
    <row r="363" spans="1:65" s="2" customFormat="1" ht="29.25">
      <c r="A363" s="34"/>
      <c r="B363" s="35"/>
      <c r="C363" s="36"/>
      <c r="D363" s="191" t="s">
        <v>164</v>
      </c>
      <c r="E363" s="36"/>
      <c r="F363" s="192" t="s">
        <v>591</v>
      </c>
      <c r="G363" s="36"/>
      <c r="H363" s="36"/>
      <c r="I363" s="193"/>
      <c r="J363" s="36"/>
      <c r="K363" s="36"/>
      <c r="L363" s="39"/>
      <c r="M363" s="194"/>
      <c r="N363" s="195"/>
      <c r="O363" s="64"/>
      <c r="P363" s="64"/>
      <c r="Q363" s="64"/>
      <c r="R363" s="64"/>
      <c r="S363" s="64"/>
      <c r="T363" s="65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6" t="s">
        <v>164</v>
      </c>
      <c r="AU363" s="16" t="s">
        <v>22</v>
      </c>
    </row>
    <row r="364" spans="1:65" s="2" customFormat="1" ht="11.25">
      <c r="A364" s="34"/>
      <c r="B364" s="35"/>
      <c r="C364" s="36"/>
      <c r="D364" s="196" t="s">
        <v>166</v>
      </c>
      <c r="E364" s="36"/>
      <c r="F364" s="197" t="s">
        <v>592</v>
      </c>
      <c r="G364" s="36"/>
      <c r="H364" s="36"/>
      <c r="I364" s="193"/>
      <c r="J364" s="36"/>
      <c r="K364" s="36"/>
      <c r="L364" s="39"/>
      <c r="M364" s="194"/>
      <c r="N364" s="195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6" t="s">
        <v>166</v>
      </c>
      <c r="AU364" s="16" t="s">
        <v>22</v>
      </c>
    </row>
    <row r="365" spans="1:65" s="2" customFormat="1" ht="19.5">
      <c r="A365" s="34"/>
      <c r="B365" s="35"/>
      <c r="C365" s="36"/>
      <c r="D365" s="191" t="s">
        <v>256</v>
      </c>
      <c r="E365" s="36"/>
      <c r="F365" s="220" t="s">
        <v>593</v>
      </c>
      <c r="G365" s="36"/>
      <c r="H365" s="36"/>
      <c r="I365" s="193"/>
      <c r="J365" s="36"/>
      <c r="K365" s="36"/>
      <c r="L365" s="39"/>
      <c r="M365" s="194"/>
      <c r="N365" s="195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6" t="s">
        <v>256</v>
      </c>
      <c r="AU365" s="16" t="s">
        <v>22</v>
      </c>
    </row>
    <row r="366" spans="1:65" s="12" customFormat="1" ht="22.9" customHeight="1">
      <c r="B366" s="162"/>
      <c r="C366" s="163"/>
      <c r="D366" s="164" t="s">
        <v>76</v>
      </c>
      <c r="E366" s="176" t="s">
        <v>594</v>
      </c>
      <c r="F366" s="176" t="s">
        <v>595</v>
      </c>
      <c r="G366" s="163"/>
      <c r="H366" s="163"/>
      <c r="I366" s="166"/>
      <c r="J366" s="177">
        <f>BK366</f>
        <v>0</v>
      </c>
      <c r="K366" s="163"/>
      <c r="L366" s="168"/>
      <c r="M366" s="169"/>
      <c r="N366" s="170"/>
      <c r="O366" s="170"/>
      <c r="P366" s="171">
        <f>SUM(P367:P370)</f>
        <v>0</v>
      </c>
      <c r="Q366" s="170"/>
      <c r="R366" s="171">
        <f>SUM(R367:R370)</f>
        <v>0</v>
      </c>
      <c r="S366" s="170"/>
      <c r="T366" s="172">
        <f>SUM(T367:T370)</f>
        <v>0</v>
      </c>
      <c r="AR366" s="173" t="s">
        <v>23</v>
      </c>
      <c r="AT366" s="174" t="s">
        <v>76</v>
      </c>
      <c r="AU366" s="174" t="s">
        <v>23</v>
      </c>
      <c r="AY366" s="173" t="s">
        <v>155</v>
      </c>
      <c r="BK366" s="175">
        <f>SUM(BK367:BK370)</f>
        <v>0</v>
      </c>
    </row>
    <row r="367" spans="1:65" s="2" customFormat="1" ht="24.2" customHeight="1">
      <c r="A367" s="34"/>
      <c r="B367" s="35"/>
      <c r="C367" s="178" t="s">
        <v>596</v>
      </c>
      <c r="D367" s="178" t="s">
        <v>157</v>
      </c>
      <c r="E367" s="179" t="s">
        <v>597</v>
      </c>
      <c r="F367" s="180" t="s">
        <v>598</v>
      </c>
      <c r="G367" s="181" t="s">
        <v>280</v>
      </c>
      <c r="H367" s="182">
        <v>336</v>
      </c>
      <c r="I367" s="183"/>
      <c r="J367" s="184">
        <f>ROUND(I367*H367,2)</f>
        <v>0</v>
      </c>
      <c r="K367" s="180" t="s">
        <v>161</v>
      </c>
      <c r="L367" s="39"/>
      <c r="M367" s="185" t="s">
        <v>34</v>
      </c>
      <c r="N367" s="186" t="s">
        <v>48</v>
      </c>
      <c r="O367" s="64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9" t="s">
        <v>162</v>
      </c>
      <c r="AT367" s="189" t="s">
        <v>157</v>
      </c>
      <c r="AU367" s="189" t="s">
        <v>22</v>
      </c>
      <c r="AY367" s="16" t="s">
        <v>155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6" t="s">
        <v>23</v>
      </c>
      <c r="BK367" s="190">
        <f>ROUND(I367*H367,2)</f>
        <v>0</v>
      </c>
      <c r="BL367" s="16" t="s">
        <v>162</v>
      </c>
      <c r="BM367" s="189" t="s">
        <v>599</v>
      </c>
    </row>
    <row r="368" spans="1:65" s="2" customFormat="1" ht="29.25">
      <c r="A368" s="34"/>
      <c r="B368" s="35"/>
      <c r="C368" s="36"/>
      <c r="D368" s="191" t="s">
        <v>164</v>
      </c>
      <c r="E368" s="36"/>
      <c r="F368" s="192" t="s">
        <v>600</v>
      </c>
      <c r="G368" s="36"/>
      <c r="H368" s="36"/>
      <c r="I368" s="193"/>
      <c r="J368" s="36"/>
      <c r="K368" s="36"/>
      <c r="L368" s="39"/>
      <c r="M368" s="194"/>
      <c r="N368" s="195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6" t="s">
        <v>164</v>
      </c>
      <c r="AU368" s="16" t="s">
        <v>22</v>
      </c>
    </row>
    <row r="369" spans="1:65" s="2" customFormat="1" ht="11.25">
      <c r="A369" s="34"/>
      <c r="B369" s="35"/>
      <c r="C369" s="36"/>
      <c r="D369" s="196" t="s">
        <v>166</v>
      </c>
      <c r="E369" s="36"/>
      <c r="F369" s="197" t="s">
        <v>601</v>
      </c>
      <c r="G369" s="36"/>
      <c r="H369" s="36"/>
      <c r="I369" s="193"/>
      <c r="J369" s="36"/>
      <c r="K369" s="36"/>
      <c r="L369" s="39"/>
      <c r="M369" s="194"/>
      <c r="N369" s="195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6" t="s">
        <v>166</v>
      </c>
      <c r="AU369" s="16" t="s">
        <v>22</v>
      </c>
    </row>
    <row r="370" spans="1:65" s="13" customFormat="1" ht="11.25">
      <c r="B370" s="198"/>
      <c r="C370" s="199"/>
      <c r="D370" s="191" t="s">
        <v>186</v>
      </c>
      <c r="E370" s="200" t="s">
        <v>34</v>
      </c>
      <c r="F370" s="201" t="s">
        <v>602</v>
      </c>
      <c r="G370" s="199"/>
      <c r="H370" s="202">
        <v>336</v>
      </c>
      <c r="I370" s="203"/>
      <c r="J370" s="199"/>
      <c r="K370" s="199"/>
      <c r="L370" s="204"/>
      <c r="M370" s="205"/>
      <c r="N370" s="206"/>
      <c r="O370" s="206"/>
      <c r="P370" s="206"/>
      <c r="Q370" s="206"/>
      <c r="R370" s="206"/>
      <c r="S370" s="206"/>
      <c r="T370" s="207"/>
      <c r="AT370" s="208" t="s">
        <v>186</v>
      </c>
      <c r="AU370" s="208" t="s">
        <v>22</v>
      </c>
      <c r="AV370" s="13" t="s">
        <v>22</v>
      </c>
      <c r="AW370" s="13" t="s">
        <v>39</v>
      </c>
      <c r="AX370" s="13" t="s">
        <v>23</v>
      </c>
      <c r="AY370" s="208" t="s">
        <v>155</v>
      </c>
    </row>
    <row r="371" spans="1:65" s="12" customFormat="1" ht="25.9" customHeight="1">
      <c r="B371" s="162"/>
      <c r="C371" s="163"/>
      <c r="D371" s="164" t="s">
        <v>76</v>
      </c>
      <c r="E371" s="165" t="s">
        <v>603</v>
      </c>
      <c r="F371" s="165" t="s">
        <v>604</v>
      </c>
      <c r="G371" s="163"/>
      <c r="H371" s="163"/>
      <c r="I371" s="166"/>
      <c r="J371" s="167">
        <f>BK371</f>
        <v>0</v>
      </c>
      <c r="K371" s="163"/>
      <c r="L371" s="168"/>
      <c r="M371" s="169"/>
      <c r="N371" s="170"/>
      <c r="O371" s="170"/>
      <c r="P371" s="171">
        <f>P372+P408</f>
        <v>0</v>
      </c>
      <c r="Q371" s="170"/>
      <c r="R371" s="171">
        <f>R372+R408</f>
        <v>30.599160120000001</v>
      </c>
      <c r="S371" s="170"/>
      <c r="T371" s="172">
        <f>T372+T408</f>
        <v>0</v>
      </c>
      <c r="AR371" s="173" t="s">
        <v>22</v>
      </c>
      <c r="AT371" s="174" t="s">
        <v>76</v>
      </c>
      <c r="AU371" s="174" t="s">
        <v>77</v>
      </c>
      <c r="AY371" s="173" t="s">
        <v>155</v>
      </c>
      <c r="BK371" s="175">
        <f>BK372+BK408</f>
        <v>0</v>
      </c>
    </row>
    <row r="372" spans="1:65" s="12" customFormat="1" ht="22.9" customHeight="1">
      <c r="B372" s="162"/>
      <c r="C372" s="163"/>
      <c r="D372" s="164" t="s">
        <v>76</v>
      </c>
      <c r="E372" s="176" t="s">
        <v>605</v>
      </c>
      <c r="F372" s="176" t="s">
        <v>606</v>
      </c>
      <c r="G372" s="163"/>
      <c r="H372" s="163"/>
      <c r="I372" s="166"/>
      <c r="J372" s="177">
        <f>BK372</f>
        <v>0</v>
      </c>
      <c r="K372" s="163"/>
      <c r="L372" s="168"/>
      <c r="M372" s="169"/>
      <c r="N372" s="170"/>
      <c r="O372" s="170"/>
      <c r="P372" s="171">
        <f>SUM(P373:P407)</f>
        <v>0</v>
      </c>
      <c r="Q372" s="170"/>
      <c r="R372" s="171">
        <f>SUM(R373:R407)</f>
        <v>30.599160120000001</v>
      </c>
      <c r="S372" s="170"/>
      <c r="T372" s="172">
        <f>SUM(T373:T407)</f>
        <v>0</v>
      </c>
      <c r="AR372" s="173" t="s">
        <v>22</v>
      </c>
      <c r="AT372" s="174" t="s">
        <v>76</v>
      </c>
      <c r="AU372" s="174" t="s">
        <v>23</v>
      </c>
      <c r="AY372" s="173" t="s">
        <v>155</v>
      </c>
      <c r="BK372" s="175">
        <f>SUM(BK373:BK407)</f>
        <v>0</v>
      </c>
    </row>
    <row r="373" spans="1:65" s="2" customFormat="1" ht="33" customHeight="1">
      <c r="A373" s="34"/>
      <c r="B373" s="35"/>
      <c r="C373" s="178" t="s">
        <v>607</v>
      </c>
      <c r="D373" s="178" t="s">
        <v>157</v>
      </c>
      <c r="E373" s="179" t="s">
        <v>608</v>
      </c>
      <c r="F373" s="180" t="s">
        <v>609</v>
      </c>
      <c r="G373" s="181" t="s">
        <v>263</v>
      </c>
      <c r="H373" s="182">
        <v>14</v>
      </c>
      <c r="I373" s="183"/>
      <c r="J373" s="184">
        <f>ROUND(I373*H373,2)</f>
        <v>0</v>
      </c>
      <c r="K373" s="180" t="s">
        <v>161</v>
      </c>
      <c r="L373" s="39"/>
      <c r="M373" s="185" t="s">
        <v>34</v>
      </c>
      <c r="N373" s="186" t="s">
        <v>48</v>
      </c>
      <c r="O373" s="64"/>
      <c r="P373" s="187">
        <f>O373*H373</f>
        <v>0</v>
      </c>
      <c r="Q373" s="187">
        <v>1.5247660000000001</v>
      </c>
      <c r="R373" s="187">
        <f>Q373*H373</f>
        <v>21.346724000000002</v>
      </c>
      <c r="S373" s="187">
        <v>0</v>
      </c>
      <c r="T373" s="18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9" t="s">
        <v>162</v>
      </c>
      <c r="AT373" s="189" t="s">
        <v>157</v>
      </c>
      <c r="AU373" s="189" t="s">
        <v>22</v>
      </c>
      <c r="AY373" s="16" t="s">
        <v>155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6" t="s">
        <v>23</v>
      </c>
      <c r="BK373" s="190">
        <f>ROUND(I373*H373,2)</f>
        <v>0</v>
      </c>
      <c r="BL373" s="16" t="s">
        <v>162</v>
      </c>
      <c r="BM373" s="189" t="s">
        <v>610</v>
      </c>
    </row>
    <row r="374" spans="1:65" s="2" customFormat="1" ht="11.25">
      <c r="A374" s="34"/>
      <c r="B374" s="35"/>
      <c r="C374" s="36"/>
      <c r="D374" s="191" t="s">
        <v>164</v>
      </c>
      <c r="E374" s="36"/>
      <c r="F374" s="192" t="s">
        <v>611</v>
      </c>
      <c r="G374" s="36"/>
      <c r="H374" s="36"/>
      <c r="I374" s="193"/>
      <c r="J374" s="36"/>
      <c r="K374" s="36"/>
      <c r="L374" s="39"/>
      <c r="M374" s="194"/>
      <c r="N374" s="195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6" t="s">
        <v>164</v>
      </c>
      <c r="AU374" s="16" t="s">
        <v>22</v>
      </c>
    </row>
    <row r="375" spans="1:65" s="2" customFormat="1" ht="11.25">
      <c r="A375" s="34"/>
      <c r="B375" s="35"/>
      <c r="C375" s="36"/>
      <c r="D375" s="196" t="s">
        <v>166</v>
      </c>
      <c r="E375" s="36"/>
      <c r="F375" s="197" t="s">
        <v>612</v>
      </c>
      <c r="G375" s="36"/>
      <c r="H375" s="36"/>
      <c r="I375" s="193"/>
      <c r="J375" s="36"/>
      <c r="K375" s="36"/>
      <c r="L375" s="39"/>
      <c r="M375" s="194"/>
      <c r="N375" s="195"/>
      <c r="O375" s="64"/>
      <c r="P375" s="64"/>
      <c r="Q375" s="64"/>
      <c r="R375" s="64"/>
      <c r="S375" s="64"/>
      <c r="T375" s="65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6" t="s">
        <v>166</v>
      </c>
      <c r="AU375" s="16" t="s">
        <v>22</v>
      </c>
    </row>
    <row r="376" spans="1:65" s="2" customFormat="1" ht="16.5" customHeight="1">
      <c r="A376" s="34"/>
      <c r="B376" s="35"/>
      <c r="C376" s="178" t="s">
        <v>613</v>
      </c>
      <c r="D376" s="178" t="s">
        <v>157</v>
      </c>
      <c r="E376" s="179" t="s">
        <v>614</v>
      </c>
      <c r="F376" s="180" t="s">
        <v>615</v>
      </c>
      <c r="G376" s="181" t="s">
        <v>182</v>
      </c>
      <c r="H376" s="182">
        <v>4.1059999999999999</v>
      </c>
      <c r="I376" s="183"/>
      <c r="J376" s="184">
        <f>ROUND(I376*H376,2)</f>
        <v>0</v>
      </c>
      <c r="K376" s="180" t="s">
        <v>161</v>
      </c>
      <c r="L376" s="39"/>
      <c r="M376" s="185" t="s">
        <v>34</v>
      </c>
      <c r="N376" s="186" t="s">
        <v>48</v>
      </c>
      <c r="O376" s="64"/>
      <c r="P376" s="187">
        <f>O376*H376</f>
        <v>0</v>
      </c>
      <c r="Q376" s="187">
        <v>1.8907700000000001</v>
      </c>
      <c r="R376" s="187">
        <f>Q376*H376</f>
        <v>7.7635016200000004</v>
      </c>
      <c r="S376" s="187">
        <v>0</v>
      </c>
      <c r="T376" s="18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89" t="s">
        <v>162</v>
      </c>
      <c r="AT376" s="189" t="s">
        <v>157</v>
      </c>
      <c r="AU376" s="189" t="s">
        <v>22</v>
      </c>
      <c r="AY376" s="16" t="s">
        <v>155</v>
      </c>
      <c r="BE376" s="190">
        <f>IF(N376="základní",J376,0)</f>
        <v>0</v>
      </c>
      <c r="BF376" s="190">
        <f>IF(N376="snížená",J376,0)</f>
        <v>0</v>
      </c>
      <c r="BG376" s="190">
        <f>IF(N376="zákl. přenesená",J376,0)</f>
        <v>0</v>
      </c>
      <c r="BH376" s="190">
        <f>IF(N376="sníž. přenesená",J376,0)</f>
        <v>0</v>
      </c>
      <c r="BI376" s="190">
        <f>IF(N376="nulová",J376,0)</f>
        <v>0</v>
      </c>
      <c r="BJ376" s="16" t="s">
        <v>23</v>
      </c>
      <c r="BK376" s="190">
        <f>ROUND(I376*H376,2)</f>
        <v>0</v>
      </c>
      <c r="BL376" s="16" t="s">
        <v>162</v>
      </c>
      <c r="BM376" s="189" t="s">
        <v>616</v>
      </c>
    </row>
    <row r="377" spans="1:65" s="2" customFormat="1" ht="19.5">
      <c r="A377" s="34"/>
      <c r="B377" s="35"/>
      <c r="C377" s="36"/>
      <c r="D377" s="191" t="s">
        <v>164</v>
      </c>
      <c r="E377" s="36"/>
      <c r="F377" s="192" t="s">
        <v>617</v>
      </c>
      <c r="G377" s="36"/>
      <c r="H377" s="36"/>
      <c r="I377" s="193"/>
      <c r="J377" s="36"/>
      <c r="K377" s="36"/>
      <c r="L377" s="39"/>
      <c r="M377" s="194"/>
      <c r="N377" s="195"/>
      <c r="O377" s="64"/>
      <c r="P377" s="64"/>
      <c r="Q377" s="64"/>
      <c r="R377" s="64"/>
      <c r="S377" s="64"/>
      <c r="T377" s="65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6" t="s">
        <v>164</v>
      </c>
      <c r="AU377" s="16" t="s">
        <v>22</v>
      </c>
    </row>
    <row r="378" spans="1:65" s="2" customFormat="1" ht="11.25">
      <c r="A378" s="34"/>
      <c r="B378" s="35"/>
      <c r="C378" s="36"/>
      <c r="D378" s="196" t="s">
        <v>166</v>
      </c>
      <c r="E378" s="36"/>
      <c r="F378" s="197" t="s">
        <v>618</v>
      </c>
      <c r="G378" s="36"/>
      <c r="H378" s="36"/>
      <c r="I378" s="193"/>
      <c r="J378" s="36"/>
      <c r="K378" s="36"/>
      <c r="L378" s="39"/>
      <c r="M378" s="194"/>
      <c r="N378" s="195"/>
      <c r="O378" s="64"/>
      <c r="P378" s="64"/>
      <c r="Q378" s="64"/>
      <c r="R378" s="64"/>
      <c r="S378" s="64"/>
      <c r="T378" s="65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6" t="s">
        <v>166</v>
      </c>
      <c r="AU378" s="16" t="s">
        <v>22</v>
      </c>
    </row>
    <row r="379" spans="1:65" s="2" customFormat="1" ht="24.2" customHeight="1">
      <c r="A379" s="34"/>
      <c r="B379" s="35"/>
      <c r="C379" s="178" t="s">
        <v>619</v>
      </c>
      <c r="D379" s="178" t="s">
        <v>157</v>
      </c>
      <c r="E379" s="179" t="s">
        <v>620</v>
      </c>
      <c r="F379" s="180" t="s">
        <v>621</v>
      </c>
      <c r="G379" s="181" t="s">
        <v>160</v>
      </c>
      <c r="H379" s="182">
        <v>179.4</v>
      </c>
      <c r="I379" s="183"/>
      <c r="J379" s="184">
        <f>ROUND(I379*H379,2)</f>
        <v>0</v>
      </c>
      <c r="K379" s="180" t="s">
        <v>161</v>
      </c>
      <c r="L379" s="39"/>
      <c r="M379" s="185" t="s">
        <v>34</v>
      </c>
      <c r="N379" s="186" t="s">
        <v>48</v>
      </c>
      <c r="O379" s="64"/>
      <c r="P379" s="187">
        <f>O379*H379</f>
        <v>0</v>
      </c>
      <c r="Q379" s="187">
        <v>1.3750000000000001E-4</v>
      </c>
      <c r="R379" s="187">
        <f>Q379*H379</f>
        <v>2.4667500000000002E-2</v>
      </c>
      <c r="S379" s="187">
        <v>0</v>
      </c>
      <c r="T379" s="18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9" t="s">
        <v>162</v>
      </c>
      <c r="AT379" s="189" t="s">
        <v>157</v>
      </c>
      <c r="AU379" s="189" t="s">
        <v>22</v>
      </c>
      <c r="AY379" s="16" t="s">
        <v>155</v>
      </c>
      <c r="BE379" s="190">
        <f>IF(N379="základní",J379,0)</f>
        <v>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6" t="s">
        <v>23</v>
      </c>
      <c r="BK379" s="190">
        <f>ROUND(I379*H379,2)</f>
        <v>0</v>
      </c>
      <c r="BL379" s="16" t="s">
        <v>162</v>
      </c>
      <c r="BM379" s="189" t="s">
        <v>622</v>
      </c>
    </row>
    <row r="380" spans="1:65" s="2" customFormat="1" ht="29.25">
      <c r="A380" s="34"/>
      <c r="B380" s="35"/>
      <c r="C380" s="36"/>
      <c r="D380" s="191" t="s">
        <v>164</v>
      </c>
      <c r="E380" s="36"/>
      <c r="F380" s="192" t="s">
        <v>623</v>
      </c>
      <c r="G380" s="36"/>
      <c r="H380" s="36"/>
      <c r="I380" s="193"/>
      <c r="J380" s="36"/>
      <c r="K380" s="36"/>
      <c r="L380" s="39"/>
      <c r="M380" s="194"/>
      <c r="N380" s="195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6" t="s">
        <v>164</v>
      </c>
      <c r="AU380" s="16" t="s">
        <v>22</v>
      </c>
    </row>
    <row r="381" spans="1:65" s="2" customFormat="1" ht="11.25">
      <c r="A381" s="34"/>
      <c r="B381" s="35"/>
      <c r="C381" s="36"/>
      <c r="D381" s="196" t="s">
        <v>166</v>
      </c>
      <c r="E381" s="36"/>
      <c r="F381" s="197" t="s">
        <v>624</v>
      </c>
      <c r="G381" s="36"/>
      <c r="H381" s="36"/>
      <c r="I381" s="193"/>
      <c r="J381" s="36"/>
      <c r="K381" s="36"/>
      <c r="L381" s="39"/>
      <c r="M381" s="194"/>
      <c r="N381" s="195"/>
      <c r="O381" s="64"/>
      <c r="P381" s="64"/>
      <c r="Q381" s="64"/>
      <c r="R381" s="64"/>
      <c r="S381" s="64"/>
      <c r="T381" s="65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6" t="s">
        <v>166</v>
      </c>
      <c r="AU381" s="16" t="s">
        <v>22</v>
      </c>
    </row>
    <row r="382" spans="1:65" s="13" customFormat="1" ht="11.25">
      <c r="B382" s="198"/>
      <c r="C382" s="199"/>
      <c r="D382" s="191" t="s">
        <v>186</v>
      </c>
      <c r="E382" s="200" t="s">
        <v>34</v>
      </c>
      <c r="F382" s="201" t="s">
        <v>625</v>
      </c>
      <c r="G382" s="199"/>
      <c r="H382" s="202">
        <v>179.4</v>
      </c>
      <c r="I382" s="203"/>
      <c r="J382" s="199"/>
      <c r="K382" s="199"/>
      <c r="L382" s="204"/>
      <c r="M382" s="205"/>
      <c r="N382" s="206"/>
      <c r="O382" s="206"/>
      <c r="P382" s="206"/>
      <c r="Q382" s="206"/>
      <c r="R382" s="206"/>
      <c r="S382" s="206"/>
      <c r="T382" s="207"/>
      <c r="AT382" s="208" t="s">
        <v>186</v>
      </c>
      <c r="AU382" s="208" t="s">
        <v>22</v>
      </c>
      <c r="AV382" s="13" t="s">
        <v>22</v>
      </c>
      <c r="AW382" s="13" t="s">
        <v>39</v>
      </c>
      <c r="AX382" s="13" t="s">
        <v>23</v>
      </c>
      <c r="AY382" s="208" t="s">
        <v>155</v>
      </c>
    </row>
    <row r="383" spans="1:65" s="2" customFormat="1" ht="24.2" customHeight="1">
      <c r="A383" s="34"/>
      <c r="B383" s="35"/>
      <c r="C383" s="221" t="s">
        <v>626</v>
      </c>
      <c r="D383" s="221" t="s">
        <v>303</v>
      </c>
      <c r="E383" s="222" t="s">
        <v>627</v>
      </c>
      <c r="F383" s="223" t="s">
        <v>628</v>
      </c>
      <c r="G383" s="224" t="s">
        <v>160</v>
      </c>
      <c r="H383" s="225">
        <v>78</v>
      </c>
      <c r="I383" s="226"/>
      <c r="J383" s="227">
        <f>ROUND(I383*H383,2)</f>
        <v>0</v>
      </c>
      <c r="K383" s="223" t="s">
        <v>161</v>
      </c>
      <c r="L383" s="228"/>
      <c r="M383" s="229" t="s">
        <v>34</v>
      </c>
      <c r="N383" s="230" t="s">
        <v>48</v>
      </c>
      <c r="O383" s="64"/>
      <c r="P383" s="187">
        <f>O383*H383</f>
        <v>0</v>
      </c>
      <c r="Q383" s="187">
        <v>5.0000000000000001E-4</v>
      </c>
      <c r="R383" s="187">
        <f>Q383*H383</f>
        <v>3.9E-2</v>
      </c>
      <c r="S383" s="187">
        <v>0</v>
      </c>
      <c r="T383" s="18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9" t="s">
        <v>209</v>
      </c>
      <c r="AT383" s="189" t="s">
        <v>303</v>
      </c>
      <c r="AU383" s="189" t="s">
        <v>22</v>
      </c>
      <c r="AY383" s="16" t="s">
        <v>155</v>
      </c>
      <c r="BE383" s="190">
        <f>IF(N383="základní",J383,0)</f>
        <v>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16" t="s">
        <v>23</v>
      </c>
      <c r="BK383" s="190">
        <f>ROUND(I383*H383,2)</f>
        <v>0</v>
      </c>
      <c r="BL383" s="16" t="s">
        <v>162</v>
      </c>
      <c r="BM383" s="189" t="s">
        <v>629</v>
      </c>
    </row>
    <row r="384" spans="1:65" s="2" customFormat="1" ht="19.5">
      <c r="A384" s="34"/>
      <c r="B384" s="35"/>
      <c r="C384" s="36"/>
      <c r="D384" s="191" t="s">
        <v>164</v>
      </c>
      <c r="E384" s="36"/>
      <c r="F384" s="192" t="s">
        <v>628</v>
      </c>
      <c r="G384" s="36"/>
      <c r="H384" s="36"/>
      <c r="I384" s="193"/>
      <c r="J384" s="36"/>
      <c r="K384" s="36"/>
      <c r="L384" s="39"/>
      <c r="M384" s="194"/>
      <c r="N384" s="195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6" t="s">
        <v>164</v>
      </c>
      <c r="AU384" s="16" t="s">
        <v>22</v>
      </c>
    </row>
    <row r="385" spans="1:65" s="2" customFormat="1" ht="16.5" customHeight="1">
      <c r="A385" s="34"/>
      <c r="B385" s="35"/>
      <c r="C385" s="221" t="s">
        <v>630</v>
      </c>
      <c r="D385" s="221" t="s">
        <v>303</v>
      </c>
      <c r="E385" s="222" t="s">
        <v>631</v>
      </c>
      <c r="F385" s="223" t="s">
        <v>632</v>
      </c>
      <c r="G385" s="224" t="s">
        <v>160</v>
      </c>
      <c r="H385" s="225">
        <v>78</v>
      </c>
      <c r="I385" s="226"/>
      <c r="J385" s="227">
        <f>ROUND(I385*H385,2)</f>
        <v>0</v>
      </c>
      <c r="K385" s="223" t="s">
        <v>161</v>
      </c>
      <c r="L385" s="228"/>
      <c r="M385" s="229" t="s">
        <v>34</v>
      </c>
      <c r="N385" s="230" t="s">
        <v>48</v>
      </c>
      <c r="O385" s="64"/>
      <c r="P385" s="187">
        <f>O385*H385</f>
        <v>0</v>
      </c>
      <c r="Q385" s="187">
        <v>4.0000000000000002E-4</v>
      </c>
      <c r="R385" s="187">
        <f>Q385*H385</f>
        <v>3.1200000000000002E-2</v>
      </c>
      <c r="S385" s="187">
        <v>0</v>
      </c>
      <c r="T385" s="188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9" t="s">
        <v>209</v>
      </c>
      <c r="AT385" s="189" t="s">
        <v>303</v>
      </c>
      <c r="AU385" s="189" t="s">
        <v>22</v>
      </c>
      <c r="AY385" s="16" t="s">
        <v>155</v>
      </c>
      <c r="BE385" s="190">
        <f>IF(N385="základní",J385,0)</f>
        <v>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6" t="s">
        <v>23</v>
      </c>
      <c r="BK385" s="190">
        <f>ROUND(I385*H385,2)</f>
        <v>0</v>
      </c>
      <c r="BL385" s="16" t="s">
        <v>162</v>
      </c>
      <c r="BM385" s="189" t="s">
        <v>633</v>
      </c>
    </row>
    <row r="386" spans="1:65" s="2" customFormat="1" ht="11.25">
      <c r="A386" s="34"/>
      <c r="B386" s="35"/>
      <c r="C386" s="36"/>
      <c r="D386" s="191" t="s">
        <v>164</v>
      </c>
      <c r="E386" s="36"/>
      <c r="F386" s="192" t="s">
        <v>632</v>
      </c>
      <c r="G386" s="36"/>
      <c r="H386" s="36"/>
      <c r="I386" s="193"/>
      <c r="J386" s="36"/>
      <c r="K386" s="36"/>
      <c r="L386" s="39"/>
      <c r="M386" s="194"/>
      <c r="N386" s="195"/>
      <c r="O386" s="64"/>
      <c r="P386" s="64"/>
      <c r="Q386" s="64"/>
      <c r="R386" s="64"/>
      <c r="S386" s="64"/>
      <c r="T386" s="65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6" t="s">
        <v>164</v>
      </c>
      <c r="AU386" s="16" t="s">
        <v>22</v>
      </c>
    </row>
    <row r="387" spans="1:65" s="2" customFormat="1" ht="24.2" customHeight="1">
      <c r="A387" s="34"/>
      <c r="B387" s="35"/>
      <c r="C387" s="178" t="s">
        <v>634</v>
      </c>
      <c r="D387" s="178" t="s">
        <v>157</v>
      </c>
      <c r="E387" s="179" t="s">
        <v>635</v>
      </c>
      <c r="F387" s="180" t="s">
        <v>636</v>
      </c>
      <c r="G387" s="181" t="s">
        <v>160</v>
      </c>
      <c r="H387" s="182">
        <v>78</v>
      </c>
      <c r="I387" s="183"/>
      <c r="J387" s="184">
        <f>ROUND(I387*H387,2)</f>
        <v>0</v>
      </c>
      <c r="K387" s="180" t="s">
        <v>161</v>
      </c>
      <c r="L387" s="39"/>
      <c r="M387" s="185" t="s">
        <v>34</v>
      </c>
      <c r="N387" s="186" t="s">
        <v>48</v>
      </c>
      <c r="O387" s="64"/>
      <c r="P387" s="187">
        <f>O387*H387</f>
        <v>0</v>
      </c>
      <c r="Q387" s="187">
        <v>0</v>
      </c>
      <c r="R387" s="187">
        <f>Q387*H387</f>
        <v>0</v>
      </c>
      <c r="S387" s="187">
        <v>0</v>
      </c>
      <c r="T387" s="18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89" t="s">
        <v>269</v>
      </c>
      <c r="AT387" s="189" t="s">
        <v>157</v>
      </c>
      <c r="AU387" s="189" t="s">
        <v>22</v>
      </c>
      <c r="AY387" s="16" t="s">
        <v>155</v>
      </c>
      <c r="BE387" s="190">
        <f>IF(N387="základní",J387,0)</f>
        <v>0</v>
      </c>
      <c r="BF387" s="190">
        <f>IF(N387="snížená",J387,0)</f>
        <v>0</v>
      </c>
      <c r="BG387" s="190">
        <f>IF(N387="zákl. přenesená",J387,0)</f>
        <v>0</v>
      </c>
      <c r="BH387" s="190">
        <f>IF(N387="sníž. přenesená",J387,0)</f>
        <v>0</v>
      </c>
      <c r="BI387" s="190">
        <f>IF(N387="nulová",J387,0)</f>
        <v>0</v>
      </c>
      <c r="BJ387" s="16" t="s">
        <v>23</v>
      </c>
      <c r="BK387" s="190">
        <f>ROUND(I387*H387,2)</f>
        <v>0</v>
      </c>
      <c r="BL387" s="16" t="s">
        <v>269</v>
      </c>
      <c r="BM387" s="189" t="s">
        <v>637</v>
      </c>
    </row>
    <row r="388" spans="1:65" s="2" customFormat="1" ht="19.5">
      <c r="A388" s="34"/>
      <c r="B388" s="35"/>
      <c r="C388" s="36"/>
      <c r="D388" s="191" t="s">
        <v>164</v>
      </c>
      <c r="E388" s="36"/>
      <c r="F388" s="192" t="s">
        <v>638</v>
      </c>
      <c r="G388" s="36"/>
      <c r="H388" s="36"/>
      <c r="I388" s="193"/>
      <c r="J388" s="36"/>
      <c r="K388" s="36"/>
      <c r="L388" s="39"/>
      <c r="M388" s="194"/>
      <c r="N388" s="195"/>
      <c r="O388" s="64"/>
      <c r="P388" s="64"/>
      <c r="Q388" s="64"/>
      <c r="R388" s="64"/>
      <c r="S388" s="64"/>
      <c r="T388" s="65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6" t="s">
        <v>164</v>
      </c>
      <c r="AU388" s="16" t="s">
        <v>22</v>
      </c>
    </row>
    <row r="389" spans="1:65" s="2" customFormat="1" ht="11.25">
      <c r="A389" s="34"/>
      <c r="B389" s="35"/>
      <c r="C389" s="36"/>
      <c r="D389" s="196" t="s">
        <v>166</v>
      </c>
      <c r="E389" s="36"/>
      <c r="F389" s="197" t="s">
        <v>639</v>
      </c>
      <c r="G389" s="36"/>
      <c r="H389" s="36"/>
      <c r="I389" s="193"/>
      <c r="J389" s="36"/>
      <c r="K389" s="36"/>
      <c r="L389" s="39"/>
      <c r="M389" s="194"/>
      <c r="N389" s="195"/>
      <c r="O389" s="64"/>
      <c r="P389" s="64"/>
      <c r="Q389" s="64"/>
      <c r="R389" s="64"/>
      <c r="S389" s="64"/>
      <c r="T389" s="65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6" t="s">
        <v>166</v>
      </c>
      <c r="AU389" s="16" t="s">
        <v>22</v>
      </c>
    </row>
    <row r="390" spans="1:65" s="2" customFormat="1" ht="16.5" customHeight="1">
      <c r="A390" s="34"/>
      <c r="B390" s="35"/>
      <c r="C390" s="221" t="s">
        <v>640</v>
      </c>
      <c r="D390" s="221" t="s">
        <v>303</v>
      </c>
      <c r="E390" s="222" t="s">
        <v>641</v>
      </c>
      <c r="F390" s="223" t="s">
        <v>642</v>
      </c>
      <c r="G390" s="224" t="s">
        <v>280</v>
      </c>
      <c r="H390" s="225">
        <v>0.45</v>
      </c>
      <c r="I390" s="226"/>
      <c r="J390" s="227">
        <f>ROUND(I390*H390,2)</f>
        <v>0</v>
      </c>
      <c r="K390" s="223" t="s">
        <v>161</v>
      </c>
      <c r="L390" s="228"/>
      <c r="M390" s="229" t="s">
        <v>34</v>
      </c>
      <c r="N390" s="230" t="s">
        <v>48</v>
      </c>
      <c r="O390" s="64"/>
      <c r="P390" s="187">
        <f>O390*H390</f>
        <v>0</v>
      </c>
      <c r="Q390" s="187">
        <v>1</v>
      </c>
      <c r="R390" s="187">
        <f>Q390*H390</f>
        <v>0.45</v>
      </c>
      <c r="S390" s="187">
        <v>0</v>
      </c>
      <c r="T390" s="188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89" t="s">
        <v>209</v>
      </c>
      <c r="AT390" s="189" t="s">
        <v>303</v>
      </c>
      <c r="AU390" s="189" t="s">
        <v>22</v>
      </c>
      <c r="AY390" s="16" t="s">
        <v>155</v>
      </c>
      <c r="BE390" s="190">
        <f>IF(N390="základní",J390,0)</f>
        <v>0</v>
      </c>
      <c r="BF390" s="190">
        <f>IF(N390="snížená",J390,0)</f>
        <v>0</v>
      </c>
      <c r="BG390" s="190">
        <f>IF(N390="zákl. přenesená",J390,0)</f>
        <v>0</v>
      </c>
      <c r="BH390" s="190">
        <f>IF(N390="sníž. přenesená",J390,0)</f>
        <v>0</v>
      </c>
      <c r="BI390" s="190">
        <f>IF(N390="nulová",J390,0)</f>
        <v>0</v>
      </c>
      <c r="BJ390" s="16" t="s">
        <v>23</v>
      </c>
      <c r="BK390" s="190">
        <f>ROUND(I390*H390,2)</f>
        <v>0</v>
      </c>
      <c r="BL390" s="16" t="s">
        <v>162</v>
      </c>
      <c r="BM390" s="189" t="s">
        <v>643</v>
      </c>
    </row>
    <row r="391" spans="1:65" s="2" customFormat="1" ht="11.25">
      <c r="A391" s="34"/>
      <c r="B391" s="35"/>
      <c r="C391" s="36"/>
      <c r="D391" s="191" t="s">
        <v>164</v>
      </c>
      <c r="E391" s="36"/>
      <c r="F391" s="192" t="s">
        <v>642</v>
      </c>
      <c r="G391" s="36"/>
      <c r="H391" s="36"/>
      <c r="I391" s="193"/>
      <c r="J391" s="36"/>
      <c r="K391" s="36"/>
      <c r="L391" s="39"/>
      <c r="M391" s="194"/>
      <c r="N391" s="195"/>
      <c r="O391" s="64"/>
      <c r="P391" s="64"/>
      <c r="Q391" s="64"/>
      <c r="R391" s="64"/>
      <c r="S391" s="64"/>
      <c r="T391" s="65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6" t="s">
        <v>164</v>
      </c>
      <c r="AU391" s="16" t="s">
        <v>22</v>
      </c>
    </row>
    <row r="392" spans="1:65" s="13" customFormat="1" ht="11.25">
      <c r="B392" s="198"/>
      <c r="C392" s="199"/>
      <c r="D392" s="191" t="s">
        <v>186</v>
      </c>
      <c r="E392" s="200" t="s">
        <v>34</v>
      </c>
      <c r="F392" s="201" t="s">
        <v>644</v>
      </c>
      <c r="G392" s="199"/>
      <c r="H392" s="202">
        <v>0.45</v>
      </c>
      <c r="I392" s="203"/>
      <c r="J392" s="199"/>
      <c r="K392" s="199"/>
      <c r="L392" s="204"/>
      <c r="M392" s="205"/>
      <c r="N392" s="206"/>
      <c r="O392" s="206"/>
      <c r="P392" s="206"/>
      <c r="Q392" s="206"/>
      <c r="R392" s="206"/>
      <c r="S392" s="206"/>
      <c r="T392" s="207"/>
      <c r="AT392" s="208" t="s">
        <v>186</v>
      </c>
      <c r="AU392" s="208" t="s">
        <v>22</v>
      </c>
      <c r="AV392" s="13" t="s">
        <v>22</v>
      </c>
      <c r="AW392" s="13" t="s">
        <v>39</v>
      </c>
      <c r="AX392" s="13" t="s">
        <v>23</v>
      </c>
      <c r="AY392" s="208" t="s">
        <v>155</v>
      </c>
    </row>
    <row r="393" spans="1:65" s="2" customFormat="1" ht="24.2" customHeight="1">
      <c r="A393" s="34"/>
      <c r="B393" s="35"/>
      <c r="C393" s="178" t="s">
        <v>645</v>
      </c>
      <c r="D393" s="178" t="s">
        <v>157</v>
      </c>
      <c r="E393" s="179" t="s">
        <v>646</v>
      </c>
      <c r="F393" s="180" t="s">
        <v>647</v>
      </c>
      <c r="G393" s="181" t="s">
        <v>160</v>
      </c>
      <c r="H393" s="182">
        <v>156</v>
      </c>
      <c r="I393" s="183"/>
      <c r="J393" s="184">
        <f>ROUND(I393*H393,2)</f>
        <v>0</v>
      </c>
      <c r="K393" s="180" t="s">
        <v>161</v>
      </c>
      <c r="L393" s="39"/>
      <c r="M393" s="185" t="s">
        <v>34</v>
      </c>
      <c r="N393" s="186" t="s">
        <v>48</v>
      </c>
      <c r="O393" s="64"/>
      <c r="P393" s="187">
        <f>O393*H393</f>
        <v>0</v>
      </c>
      <c r="Q393" s="187">
        <v>3.9825E-4</v>
      </c>
      <c r="R393" s="187">
        <f>Q393*H393</f>
        <v>6.2127000000000002E-2</v>
      </c>
      <c r="S393" s="187">
        <v>0</v>
      </c>
      <c r="T393" s="188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89" t="s">
        <v>162</v>
      </c>
      <c r="AT393" s="189" t="s">
        <v>157</v>
      </c>
      <c r="AU393" s="189" t="s">
        <v>22</v>
      </c>
      <c r="AY393" s="16" t="s">
        <v>155</v>
      </c>
      <c r="BE393" s="190">
        <f>IF(N393="základní",J393,0)</f>
        <v>0</v>
      </c>
      <c r="BF393" s="190">
        <f>IF(N393="snížená",J393,0)</f>
        <v>0</v>
      </c>
      <c r="BG393" s="190">
        <f>IF(N393="zákl. přenesená",J393,0)</f>
        <v>0</v>
      </c>
      <c r="BH393" s="190">
        <f>IF(N393="sníž. přenesená",J393,0)</f>
        <v>0</v>
      </c>
      <c r="BI393" s="190">
        <f>IF(N393="nulová",J393,0)</f>
        <v>0</v>
      </c>
      <c r="BJ393" s="16" t="s">
        <v>23</v>
      </c>
      <c r="BK393" s="190">
        <f>ROUND(I393*H393,2)</f>
        <v>0</v>
      </c>
      <c r="BL393" s="16" t="s">
        <v>162</v>
      </c>
      <c r="BM393" s="189" t="s">
        <v>648</v>
      </c>
    </row>
    <row r="394" spans="1:65" s="2" customFormat="1" ht="19.5">
      <c r="A394" s="34"/>
      <c r="B394" s="35"/>
      <c r="C394" s="36"/>
      <c r="D394" s="191" t="s">
        <v>164</v>
      </c>
      <c r="E394" s="36"/>
      <c r="F394" s="192" t="s">
        <v>649</v>
      </c>
      <c r="G394" s="36"/>
      <c r="H394" s="36"/>
      <c r="I394" s="193"/>
      <c r="J394" s="36"/>
      <c r="K394" s="36"/>
      <c r="L394" s="39"/>
      <c r="M394" s="194"/>
      <c r="N394" s="195"/>
      <c r="O394" s="64"/>
      <c r="P394" s="64"/>
      <c r="Q394" s="64"/>
      <c r="R394" s="64"/>
      <c r="S394" s="64"/>
      <c r="T394" s="65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6" t="s">
        <v>164</v>
      </c>
      <c r="AU394" s="16" t="s">
        <v>22</v>
      </c>
    </row>
    <row r="395" spans="1:65" s="2" customFormat="1" ht="11.25">
      <c r="A395" s="34"/>
      <c r="B395" s="35"/>
      <c r="C395" s="36"/>
      <c r="D395" s="196" t="s">
        <v>166</v>
      </c>
      <c r="E395" s="36"/>
      <c r="F395" s="197" t="s">
        <v>650</v>
      </c>
      <c r="G395" s="36"/>
      <c r="H395" s="36"/>
      <c r="I395" s="193"/>
      <c r="J395" s="36"/>
      <c r="K395" s="36"/>
      <c r="L395" s="39"/>
      <c r="M395" s="194"/>
      <c r="N395" s="195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6" t="s">
        <v>166</v>
      </c>
      <c r="AU395" s="16" t="s">
        <v>22</v>
      </c>
    </row>
    <row r="396" spans="1:65" s="2" customFormat="1" ht="19.5">
      <c r="A396" s="34"/>
      <c r="B396" s="35"/>
      <c r="C396" s="36"/>
      <c r="D396" s="191" t="s">
        <v>256</v>
      </c>
      <c r="E396" s="36"/>
      <c r="F396" s="220" t="s">
        <v>651</v>
      </c>
      <c r="G396" s="36"/>
      <c r="H396" s="36"/>
      <c r="I396" s="193"/>
      <c r="J396" s="36"/>
      <c r="K396" s="36"/>
      <c r="L396" s="39"/>
      <c r="M396" s="194"/>
      <c r="N396" s="195"/>
      <c r="O396" s="64"/>
      <c r="P396" s="64"/>
      <c r="Q396" s="64"/>
      <c r="R396" s="64"/>
      <c r="S396" s="64"/>
      <c r="T396" s="65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6" t="s">
        <v>256</v>
      </c>
      <c r="AU396" s="16" t="s">
        <v>22</v>
      </c>
    </row>
    <row r="397" spans="1:65" s="13" customFormat="1" ht="11.25">
      <c r="B397" s="198"/>
      <c r="C397" s="199"/>
      <c r="D397" s="191" t="s">
        <v>186</v>
      </c>
      <c r="E397" s="200" t="s">
        <v>34</v>
      </c>
      <c r="F397" s="201" t="s">
        <v>652</v>
      </c>
      <c r="G397" s="199"/>
      <c r="H397" s="202">
        <v>156</v>
      </c>
      <c r="I397" s="203"/>
      <c r="J397" s="199"/>
      <c r="K397" s="199"/>
      <c r="L397" s="204"/>
      <c r="M397" s="205"/>
      <c r="N397" s="206"/>
      <c r="O397" s="206"/>
      <c r="P397" s="206"/>
      <c r="Q397" s="206"/>
      <c r="R397" s="206"/>
      <c r="S397" s="206"/>
      <c r="T397" s="207"/>
      <c r="AT397" s="208" t="s">
        <v>186</v>
      </c>
      <c r="AU397" s="208" t="s">
        <v>22</v>
      </c>
      <c r="AV397" s="13" t="s">
        <v>22</v>
      </c>
      <c r="AW397" s="13" t="s">
        <v>39</v>
      </c>
      <c r="AX397" s="13" t="s">
        <v>23</v>
      </c>
      <c r="AY397" s="208" t="s">
        <v>155</v>
      </c>
    </row>
    <row r="398" spans="1:65" s="2" customFormat="1" ht="16.5" customHeight="1">
      <c r="A398" s="34"/>
      <c r="B398" s="35"/>
      <c r="C398" s="221" t="s">
        <v>653</v>
      </c>
      <c r="D398" s="221" t="s">
        <v>303</v>
      </c>
      <c r="E398" s="222" t="s">
        <v>654</v>
      </c>
      <c r="F398" s="223" t="s">
        <v>655</v>
      </c>
      <c r="G398" s="224" t="s">
        <v>160</v>
      </c>
      <c r="H398" s="225">
        <v>179.4</v>
      </c>
      <c r="I398" s="226"/>
      <c r="J398" s="227">
        <f>ROUND(I398*H398,2)</f>
        <v>0</v>
      </c>
      <c r="K398" s="223" t="s">
        <v>656</v>
      </c>
      <c r="L398" s="228"/>
      <c r="M398" s="229" t="s">
        <v>34</v>
      </c>
      <c r="N398" s="230" t="s">
        <v>48</v>
      </c>
      <c r="O398" s="64"/>
      <c r="P398" s="187">
        <f>O398*H398</f>
        <v>0</v>
      </c>
      <c r="Q398" s="187">
        <v>4.5999999999999999E-3</v>
      </c>
      <c r="R398" s="187">
        <f>Q398*H398</f>
        <v>0.82523999999999997</v>
      </c>
      <c r="S398" s="187">
        <v>0</v>
      </c>
      <c r="T398" s="188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89" t="s">
        <v>384</v>
      </c>
      <c r="AT398" s="189" t="s">
        <v>303</v>
      </c>
      <c r="AU398" s="189" t="s">
        <v>22</v>
      </c>
      <c r="AY398" s="16" t="s">
        <v>155</v>
      </c>
      <c r="BE398" s="190">
        <f>IF(N398="základní",J398,0)</f>
        <v>0</v>
      </c>
      <c r="BF398" s="190">
        <f>IF(N398="snížená",J398,0)</f>
        <v>0</v>
      </c>
      <c r="BG398" s="190">
        <f>IF(N398="zákl. přenesená",J398,0)</f>
        <v>0</v>
      </c>
      <c r="BH398" s="190">
        <f>IF(N398="sníž. přenesená",J398,0)</f>
        <v>0</v>
      </c>
      <c r="BI398" s="190">
        <f>IF(N398="nulová",J398,0)</f>
        <v>0</v>
      </c>
      <c r="BJ398" s="16" t="s">
        <v>23</v>
      </c>
      <c r="BK398" s="190">
        <f>ROUND(I398*H398,2)</f>
        <v>0</v>
      </c>
      <c r="BL398" s="16" t="s">
        <v>269</v>
      </c>
      <c r="BM398" s="189" t="s">
        <v>657</v>
      </c>
    </row>
    <row r="399" spans="1:65" s="2" customFormat="1" ht="11.25">
      <c r="A399" s="34"/>
      <c r="B399" s="35"/>
      <c r="C399" s="36"/>
      <c r="D399" s="191" t="s">
        <v>164</v>
      </c>
      <c r="E399" s="36"/>
      <c r="F399" s="192" t="s">
        <v>658</v>
      </c>
      <c r="G399" s="36"/>
      <c r="H399" s="36"/>
      <c r="I399" s="193"/>
      <c r="J399" s="36"/>
      <c r="K399" s="36"/>
      <c r="L399" s="39"/>
      <c r="M399" s="194"/>
      <c r="N399" s="195"/>
      <c r="O399" s="64"/>
      <c r="P399" s="64"/>
      <c r="Q399" s="64"/>
      <c r="R399" s="64"/>
      <c r="S399" s="64"/>
      <c r="T399" s="65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6" t="s">
        <v>164</v>
      </c>
      <c r="AU399" s="16" t="s">
        <v>22</v>
      </c>
    </row>
    <row r="400" spans="1:65" s="13" customFormat="1" ht="11.25">
      <c r="B400" s="198"/>
      <c r="C400" s="199"/>
      <c r="D400" s="191" t="s">
        <v>186</v>
      </c>
      <c r="E400" s="200" t="s">
        <v>34</v>
      </c>
      <c r="F400" s="201" t="s">
        <v>625</v>
      </c>
      <c r="G400" s="199"/>
      <c r="H400" s="202">
        <v>179.4</v>
      </c>
      <c r="I400" s="203"/>
      <c r="J400" s="199"/>
      <c r="K400" s="199"/>
      <c r="L400" s="204"/>
      <c r="M400" s="205"/>
      <c r="N400" s="206"/>
      <c r="O400" s="206"/>
      <c r="P400" s="206"/>
      <c r="Q400" s="206"/>
      <c r="R400" s="206"/>
      <c r="S400" s="206"/>
      <c r="T400" s="207"/>
      <c r="AT400" s="208" t="s">
        <v>186</v>
      </c>
      <c r="AU400" s="208" t="s">
        <v>22</v>
      </c>
      <c r="AV400" s="13" t="s">
        <v>22</v>
      </c>
      <c r="AW400" s="13" t="s">
        <v>39</v>
      </c>
      <c r="AX400" s="13" t="s">
        <v>23</v>
      </c>
      <c r="AY400" s="208" t="s">
        <v>155</v>
      </c>
    </row>
    <row r="401" spans="1:65" s="2" customFormat="1" ht="16.5" customHeight="1">
      <c r="A401" s="34"/>
      <c r="B401" s="35"/>
      <c r="C401" s="221" t="s">
        <v>659</v>
      </c>
      <c r="D401" s="221" t="s">
        <v>303</v>
      </c>
      <c r="E401" s="222" t="s">
        <v>660</v>
      </c>
      <c r="F401" s="223" t="s">
        <v>661</v>
      </c>
      <c r="G401" s="224" t="s">
        <v>263</v>
      </c>
      <c r="H401" s="225">
        <v>14</v>
      </c>
      <c r="I401" s="226"/>
      <c r="J401" s="227">
        <f>ROUND(I401*H401,2)</f>
        <v>0</v>
      </c>
      <c r="K401" s="223" t="s">
        <v>656</v>
      </c>
      <c r="L401" s="228"/>
      <c r="M401" s="229" t="s">
        <v>34</v>
      </c>
      <c r="N401" s="230" t="s">
        <v>48</v>
      </c>
      <c r="O401" s="64"/>
      <c r="P401" s="187">
        <f>O401*H401</f>
        <v>0</v>
      </c>
      <c r="Q401" s="187">
        <v>3.9500000000000004E-3</v>
      </c>
      <c r="R401" s="187">
        <f>Q401*H401</f>
        <v>5.5300000000000002E-2</v>
      </c>
      <c r="S401" s="187">
        <v>0</v>
      </c>
      <c r="T401" s="188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189" t="s">
        <v>384</v>
      </c>
      <c r="AT401" s="189" t="s">
        <v>303</v>
      </c>
      <c r="AU401" s="189" t="s">
        <v>22</v>
      </c>
      <c r="AY401" s="16" t="s">
        <v>155</v>
      </c>
      <c r="BE401" s="190">
        <f>IF(N401="základní",J401,0)</f>
        <v>0</v>
      </c>
      <c r="BF401" s="190">
        <f>IF(N401="snížená",J401,0)</f>
        <v>0</v>
      </c>
      <c r="BG401" s="190">
        <f>IF(N401="zákl. přenesená",J401,0)</f>
        <v>0</v>
      </c>
      <c r="BH401" s="190">
        <f>IF(N401="sníž. přenesená",J401,0)</f>
        <v>0</v>
      </c>
      <c r="BI401" s="190">
        <f>IF(N401="nulová",J401,0)</f>
        <v>0</v>
      </c>
      <c r="BJ401" s="16" t="s">
        <v>23</v>
      </c>
      <c r="BK401" s="190">
        <f>ROUND(I401*H401,2)</f>
        <v>0</v>
      </c>
      <c r="BL401" s="16" t="s">
        <v>269</v>
      </c>
      <c r="BM401" s="189" t="s">
        <v>662</v>
      </c>
    </row>
    <row r="402" spans="1:65" s="2" customFormat="1" ht="11.25">
      <c r="A402" s="34"/>
      <c r="B402" s="35"/>
      <c r="C402" s="36"/>
      <c r="D402" s="191" t="s">
        <v>164</v>
      </c>
      <c r="E402" s="36"/>
      <c r="F402" s="192" t="s">
        <v>661</v>
      </c>
      <c r="G402" s="36"/>
      <c r="H402" s="36"/>
      <c r="I402" s="193"/>
      <c r="J402" s="36"/>
      <c r="K402" s="36"/>
      <c r="L402" s="39"/>
      <c r="M402" s="194"/>
      <c r="N402" s="195"/>
      <c r="O402" s="64"/>
      <c r="P402" s="64"/>
      <c r="Q402" s="64"/>
      <c r="R402" s="64"/>
      <c r="S402" s="64"/>
      <c r="T402" s="65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6" t="s">
        <v>164</v>
      </c>
      <c r="AU402" s="16" t="s">
        <v>22</v>
      </c>
    </row>
    <row r="403" spans="1:65" s="13" customFormat="1" ht="11.25">
      <c r="B403" s="198"/>
      <c r="C403" s="199"/>
      <c r="D403" s="191" t="s">
        <v>186</v>
      </c>
      <c r="E403" s="200" t="s">
        <v>34</v>
      </c>
      <c r="F403" s="201" t="s">
        <v>243</v>
      </c>
      <c r="G403" s="199"/>
      <c r="H403" s="202">
        <v>14</v>
      </c>
      <c r="I403" s="203"/>
      <c r="J403" s="199"/>
      <c r="K403" s="199"/>
      <c r="L403" s="204"/>
      <c r="M403" s="205"/>
      <c r="N403" s="206"/>
      <c r="O403" s="206"/>
      <c r="P403" s="206"/>
      <c r="Q403" s="206"/>
      <c r="R403" s="206"/>
      <c r="S403" s="206"/>
      <c r="T403" s="207"/>
      <c r="AT403" s="208" t="s">
        <v>186</v>
      </c>
      <c r="AU403" s="208" t="s">
        <v>22</v>
      </c>
      <c r="AV403" s="13" t="s">
        <v>22</v>
      </c>
      <c r="AW403" s="13" t="s">
        <v>39</v>
      </c>
      <c r="AX403" s="13" t="s">
        <v>23</v>
      </c>
      <c r="AY403" s="208" t="s">
        <v>155</v>
      </c>
    </row>
    <row r="404" spans="1:65" s="2" customFormat="1" ht="24.2" customHeight="1">
      <c r="A404" s="34"/>
      <c r="B404" s="35"/>
      <c r="C404" s="221" t="s">
        <v>663</v>
      </c>
      <c r="D404" s="221" t="s">
        <v>303</v>
      </c>
      <c r="E404" s="222" t="s">
        <v>664</v>
      </c>
      <c r="F404" s="223" t="s">
        <v>665</v>
      </c>
      <c r="G404" s="224" t="s">
        <v>176</v>
      </c>
      <c r="H404" s="225">
        <v>28</v>
      </c>
      <c r="I404" s="226"/>
      <c r="J404" s="227">
        <f>ROUND(I404*H404,2)</f>
        <v>0</v>
      </c>
      <c r="K404" s="223" t="s">
        <v>656</v>
      </c>
      <c r="L404" s="228"/>
      <c r="M404" s="229" t="s">
        <v>34</v>
      </c>
      <c r="N404" s="230" t="s">
        <v>48</v>
      </c>
      <c r="O404" s="64"/>
      <c r="P404" s="187">
        <f>O404*H404</f>
        <v>0</v>
      </c>
      <c r="Q404" s="187">
        <v>5.0000000000000002E-5</v>
      </c>
      <c r="R404" s="187">
        <f>Q404*H404</f>
        <v>1.4E-3</v>
      </c>
      <c r="S404" s="187">
        <v>0</v>
      </c>
      <c r="T404" s="188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89" t="s">
        <v>384</v>
      </c>
      <c r="AT404" s="189" t="s">
        <v>303</v>
      </c>
      <c r="AU404" s="189" t="s">
        <v>22</v>
      </c>
      <c r="AY404" s="16" t="s">
        <v>155</v>
      </c>
      <c r="BE404" s="190">
        <f>IF(N404="základní",J404,0)</f>
        <v>0</v>
      </c>
      <c r="BF404" s="190">
        <f>IF(N404="snížená",J404,0)</f>
        <v>0</v>
      </c>
      <c r="BG404" s="190">
        <f>IF(N404="zákl. přenesená",J404,0)</f>
        <v>0</v>
      </c>
      <c r="BH404" s="190">
        <f>IF(N404="sníž. přenesená",J404,0)</f>
        <v>0</v>
      </c>
      <c r="BI404" s="190">
        <f>IF(N404="nulová",J404,0)</f>
        <v>0</v>
      </c>
      <c r="BJ404" s="16" t="s">
        <v>23</v>
      </c>
      <c r="BK404" s="190">
        <f>ROUND(I404*H404,2)</f>
        <v>0</v>
      </c>
      <c r="BL404" s="16" t="s">
        <v>269</v>
      </c>
      <c r="BM404" s="189" t="s">
        <v>666</v>
      </c>
    </row>
    <row r="405" spans="1:65" s="2" customFormat="1" ht="11.25">
      <c r="A405" s="34"/>
      <c r="B405" s="35"/>
      <c r="C405" s="36"/>
      <c r="D405" s="191" t="s">
        <v>164</v>
      </c>
      <c r="E405" s="36"/>
      <c r="F405" s="192" t="s">
        <v>665</v>
      </c>
      <c r="G405" s="36"/>
      <c r="H405" s="36"/>
      <c r="I405" s="193"/>
      <c r="J405" s="36"/>
      <c r="K405" s="36"/>
      <c r="L405" s="39"/>
      <c r="M405" s="194"/>
      <c r="N405" s="195"/>
      <c r="O405" s="64"/>
      <c r="P405" s="64"/>
      <c r="Q405" s="64"/>
      <c r="R405" s="64"/>
      <c r="S405" s="64"/>
      <c r="T405" s="65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6" t="s">
        <v>164</v>
      </c>
      <c r="AU405" s="16" t="s">
        <v>22</v>
      </c>
    </row>
    <row r="406" spans="1:65" s="2" customFormat="1" ht="19.5">
      <c r="A406" s="34"/>
      <c r="B406" s="35"/>
      <c r="C406" s="36"/>
      <c r="D406" s="191" t="s">
        <v>256</v>
      </c>
      <c r="E406" s="36"/>
      <c r="F406" s="220" t="s">
        <v>667</v>
      </c>
      <c r="G406" s="36"/>
      <c r="H406" s="36"/>
      <c r="I406" s="193"/>
      <c r="J406" s="36"/>
      <c r="K406" s="36"/>
      <c r="L406" s="39"/>
      <c r="M406" s="194"/>
      <c r="N406" s="195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6" t="s">
        <v>256</v>
      </c>
      <c r="AU406" s="16" t="s">
        <v>22</v>
      </c>
    </row>
    <row r="407" spans="1:65" s="13" customFormat="1" ht="11.25">
      <c r="B407" s="198"/>
      <c r="C407" s="199"/>
      <c r="D407" s="191" t="s">
        <v>186</v>
      </c>
      <c r="E407" s="200" t="s">
        <v>34</v>
      </c>
      <c r="F407" s="201" t="s">
        <v>668</v>
      </c>
      <c r="G407" s="199"/>
      <c r="H407" s="202">
        <v>28</v>
      </c>
      <c r="I407" s="203"/>
      <c r="J407" s="199"/>
      <c r="K407" s="199"/>
      <c r="L407" s="204"/>
      <c r="M407" s="205"/>
      <c r="N407" s="206"/>
      <c r="O407" s="206"/>
      <c r="P407" s="206"/>
      <c r="Q407" s="206"/>
      <c r="R407" s="206"/>
      <c r="S407" s="206"/>
      <c r="T407" s="207"/>
      <c r="AT407" s="208" t="s">
        <v>186</v>
      </c>
      <c r="AU407" s="208" t="s">
        <v>22</v>
      </c>
      <c r="AV407" s="13" t="s">
        <v>22</v>
      </c>
      <c r="AW407" s="13" t="s">
        <v>39</v>
      </c>
      <c r="AX407" s="13" t="s">
        <v>23</v>
      </c>
      <c r="AY407" s="208" t="s">
        <v>155</v>
      </c>
    </row>
    <row r="408" spans="1:65" s="12" customFormat="1" ht="22.9" customHeight="1">
      <c r="B408" s="162"/>
      <c r="C408" s="163"/>
      <c r="D408" s="164" t="s">
        <v>76</v>
      </c>
      <c r="E408" s="176" t="s">
        <v>669</v>
      </c>
      <c r="F408" s="176" t="s">
        <v>670</v>
      </c>
      <c r="G408" s="163"/>
      <c r="H408" s="163"/>
      <c r="I408" s="166"/>
      <c r="J408" s="177">
        <f>BK408</f>
        <v>0</v>
      </c>
      <c r="K408" s="163"/>
      <c r="L408" s="168"/>
      <c r="M408" s="169"/>
      <c r="N408" s="170"/>
      <c r="O408" s="170"/>
      <c r="P408" s="171">
        <v>0</v>
      </c>
      <c r="Q408" s="170"/>
      <c r="R408" s="171">
        <v>0</v>
      </c>
      <c r="S408" s="170"/>
      <c r="T408" s="172">
        <v>0</v>
      </c>
      <c r="AR408" s="173" t="s">
        <v>22</v>
      </c>
      <c r="AT408" s="174" t="s">
        <v>76</v>
      </c>
      <c r="AU408" s="174" t="s">
        <v>23</v>
      </c>
      <c r="AY408" s="173" t="s">
        <v>155</v>
      </c>
      <c r="BK408" s="175">
        <v>0</v>
      </c>
    </row>
    <row r="409" spans="1:65" s="12" customFormat="1" ht="25.9" customHeight="1">
      <c r="B409" s="162"/>
      <c r="C409" s="163"/>
      <c r="D409" s="164" t="s">
        <v>76</v>
      </c>
      <c r="E409" s="165" t="s">
        <v>303</v>
      </c>
      <c r="F409" s="165" t="s">
        <v>671</v>
      </c>
      <c r="G409" s="163"/>
      <c r="H409" s="163"/>
      <c r="I409" s="166"/>
      <c r="J409" s="167">
        <f>BK409</f>
        <v>0</v>
      </c>
      <c r="K409" s="163"/>
      <c r="L409" s="168"/>
      <c r="M409" s="169"/>
      <c r="N409" s="170"/>
      <c r="O409" s="170"/>
      <c r="P409" s="171">
        <f>P410</f>
        <v>0</v>
      </c>
      <c r="Q409" s="170"/>
      <c r="R409" s="171">
        <f>R410</f>
        <v>9.5699999999999993E-2</v>
      </c>
      <c r="S409" s="170"/>
      <c r="T409" s="172">
        <f>T410</f>
        <v>0</v>
      </c>
      <c r="AR409" s="173" t="s">
        <v>173</v>
      </c>
      <c r="AT409" s="174" t="s">
        <v>76</v>
      </c>
      <c r="AU409" s="174" t="s">
        <v>77</v>
      </c>
      <c r="AY409" s="173" t="s">
        <v>155</v>
      </c>
      <c r="BK409" s="175">
        <f>BK410</f>
        <v>0</v>
      </c>
    </row>
    <row r="410" spans="1:65" s="12" customFormat="1" ht="22.9" customHeight="1">
      <c r="B410" s="162"/>
      <c r="C410" s="163"/>
      <c r="D410" s="164" t="s">
        <v>76</v>
      </c>
      <c r="E410" s="176" t="s">
        <v>672</v>
      </c>
      <c r="F410" s="176" t="s">
        <v>673</v>
      </c>
      <c r="G410" s="163"/>
      <c r="H410" s="163"/>
      <c r="I410" s="166"/>
      <c r="J410" s="177">
        <f>BK410</f>
        <v>0</v>
      </c>
      <c r="K410" s="163"/>
      <c r="L410" s="168"/>
      <c r="M410" s="169"/>
      <c r="N410" s="170"/>
      <c r="O410" s="170"/>
      <c r="P410" s="171">
        <f>SUM(P411:P424)</f>
        <v>0</v>
      </c>
      <c r="Q410" s="170"/>
      <c r="R410" s="171">
        <f>SUM(R411:R424)</f>
        <v>9.5699999999999993E-2</v>
      </c>
      <c r="S410" s="170"/>
      <c r="T410" s="172">
        <f>SUM(T411:T424)</f>
        <v>0</v>
      </c>
      <c r="AR410" s="173" t="s">
        <v>173</v>
      </c>
      <c r="AT410" s="174" t="s">
        <v>76</v>
      </c>
      <c r="AU410" s="174" t="s">
        <v>23</v>
      </c>
      <c r="AY410" s="173" t="s">
        <v>155</v>
      </c>
      <c r="BK410" s="175">
        <f>SUM(BK411:BK424)</f>
        <v>0</v>
      </c>
    </row>
    <row r="411" spans="1:65" s="2" customFormat="1" ht="24.2" customHeight="1">
      <c r="A411" s="34"/>
      <c r="B411" s="35"/>
      <c r="C411" s="178" t="s">
        <v>674</v>
      </c>
      <c r="D411" s="178" t="s">
        <v>157</v>
      </c>
      <c r="E411" s="179" t="s">
        <v>675</v>
      </c>
      <c r="F411" s="180" t="s">
        <v>676</v>
      </c>
      <c r="G411" s="181" t="s">
        <v>263</v>
      </c>
      <c r="H411" s="182">
        <v>25</v>
      </c>
      <c r="I411" s="183"/>
      <c r="J411" s="184">
        <f>ROUND(I411*H411,2)</f>
        <v>0</v>
      </c>
      <c r="K411" s="180" t="s">
        <v>161</v>
      </c>
      <c r="L411" s="39"/>
      <c r="M411" s="185" t="s">
        <v>34</v>
      </c>
      <c r="N411" s="186" t="s">
        <v>48</v>
      </c>
      <c r="O411" s="64"/>
      <c r="P411" s="187">
        <f>O411*H411</f>
        <v>0</v>
      </c>
      <c r="Q411" s="187">
        <v>0</v>
      </c>
      <c r="R411" s="187">
        <f>Q411*H411</f>
        <v>0</v>
      </c>
      <c r="S411" s="187">
        <v>0</v>
      </c>
      <c r="T411" s="18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9" t="s">
        <v>619</v>
      </c>
      <c r="AT411" s="189" t="s">
        <v>157</v>
      </c>
      <c r="AU411" s="189" t="s">
        <v>22</v>
      </c>
      <c r="AY411" s="16" t="s">
        <v>155</v>
      </c>
      <c r="BE411" s="190">
        <f>IF(N411="základní",J411,0)</f>
        <v>0</v>
      </c>
      <c r="BF411" s="190">
        <f>IF(N411="snížená",J411,0)</f>
        <v>0</v>
      </c>
      <c r="BG411" s="190">
        <f>IF(N411="zákl. přenesená",J411,0)</f>
        <v>0</v>
      </c>
      <c r="BH411" s="190">
        <f>IF(N411="sníž. přenesená",J411,0)</f>
        <v>0</v>
      </c>
      <c r="BI411" s="190">
        <f>IF(N411="nulová",J411,0)</f>
        <v>0</v>
      </c>
      <c r="BJ411" s="16" t="s">
        <v>23</v>
      </c>
      <c r="BK411" s="190">
        <f>ROUND(I411*H411,2)</f>
        <v>0</v>
      </c>
      <c r="BL411" s="16" t="s">
        <v>619</v>
      </c>
      <c r="BM411" s="189" t="s">
        <v>677</v>
      </c>
    </row>
    <row r="412" spans="1:65" s="2" customFormat="1" ht="11.25">
      <c r="A412" s="34"/>
      <c r="B412" s="35"/>
      <c r="C412" s="36"/>
      <c r="D412" s="191" t="s">
        <v>164</v>
      </c>
      <c r="E412" s="36"/>
      <c r="F412" s="192" t="s">
        <v>678</v>
      </c>
      <c r="G412" s="36"/>
      <c r="H412" s="36"/>
      <c r="I412" s="193"/>
      <c r="J412" s="36"/>
      <c r="K412" s="36"/>
      <c r="L412" s="39"/>
      <c r="M412" s="194"/>
      <c r="N412" s="195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6" t="s">
        <v>164</v>
      </c>
      <c r="AU412" s="16" t="s">
        <v>22</v>
      </c>
    </row>
    <row r="413" spans="1:65" s="2" customFormat="1" ht="11.25">
      <c r="A413" s="34"/>
      <c r="B413" s="35"/>
      <c r="C413" s="36"/>
      <c r="D413" s="196" t="s">
        <v>166</v>
      </c>
      <c r="E413" s="36"/>
      <c r="F413" s="197" t="s">
        <v>679</v>
      </c>
      <c r="G413" s="36"/>
      <c r="H413" s="36"/>
      <c r="I413" s="193"/>
      <c r="J413" s="36"/>
      <c r="K413" s="36"/>
      <c r="L413" s="39"/>
      <c r="M413" s="194"/>
      <c r="N413" s="195"/>
      <c r="O413" s="64"/>
      <c r="P413" s="64"/>
      <c r="Q413" s="64"/>
      <c r="R413" s="64"/>
      <c r="S413" s="64"/>
      <c r="T413" s="65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6" t="s">
        <v>166</v>
      </c>
      <c r="AU413" s="16" t="s">
        <v>22</v>
      </c>
    </row>
    <row r="414" spans="1:65" s="2" customFormat="1" ht="24.2" customHeight="1">
      <c r="A414" s="34"/>
      <c r="B414" s="35"/>
      <c r="C414" s="178" t="s">
        <v>680</v>
      </c>
      <c r="D414" s="178" t="s">
        <v>157</v>
      </c>
      <c r="E414" s="179" t="s">
        <v>681</v>
      </c>
      <c r="F414" s="180" t="s">
        <v>682</v>
      </c>
      <c r="G414" s="181" t="s">
        <v>263</v>
      </c>
      <c r="H414" s="182">
        <v>15</v>
      </c>
      <c r="I414" s="183"/>
      <c r="J414" s="184">
        <f>ROUND(I414*H414,2)</f>
        <v>0</v>
      </c>
      <c r="K414" s="180" t="s">
        <v>161</v>
      </c>
      <c r="L414" s="39"/>
      <c r="M414" s="185" t="s">
        <v>34</v>
      </c>
      <c r="N414" s="186" t="s">
        <v>48</v>
      </c>
      <c r="O414" s="64"/>
      <c r="P414" s="187">
        <f>O414*H414</f>
        <v>0</v>
      </c>
      <c r="Q414" s="187">
        <v>0</v>
      </c>
      <c r="R414" s="187">
        <f>Q414*H414</f>
        <v>0</v>
      </c>
      <c r="S414" s="187">
        <v>0</v>
      </c>
      <c r="T414" s="188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89" t="s">
        <v>619</v>
      </c>
      <c r="AT414" s="189" t="s">
        <v>157</v>
      </c>
      <c r="AU414" s="189" t="s">
        <v>22</v>
      </c>
      <c r="AY414" s="16" t="s">
        <v>155</v>
      </c>
      <c r="BE414" s="190">
        <f>IF(N414="základní",J414,0)</f>
        <v>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16" t="s">
        <v>23</v>
      </c>
      <c r="BK414" s="190">
        <f>ROUND(I414*H414,2)</f>
        <v>0</v>
      </c>
      <c r="BL414" s="16" t="s">
        <v>619</v>
      </c>
      <c r="BM414" s="189" t="s">
        <v>683</v>
      </c>
    </row>
    <row r="415" spans="1:65" s="2" customFormat="1" ht="29.25">
      <c r="A415" s="34"/>
      <c r="B415" s="35"/>
      <c r="C415" s="36"/>
      <c r="D415" s="191" t="s">
        <v>164</v>
      </c>
      <c r="E415" s="36"/>
      <c r="F415" s="192" t="s">
        <v>684</v>
      </c>
      <c r="G415" s="36"/>
      <c r="H415" s="36"/>
      <c r="I415" s="193"/>
      <c r="J415" s="36"/>
      <c r="K415" s="36"/>
      <c r="L415" s="39"/>
      <c r="M415" s="194"/>
      <c r="N415" s="195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6" t="s">
        <v>164</v>
      </c>
      <c r="AU415" s="16" t="s">
        <v>22</v>
      </c>
    </row>
    <row r="416" spans="1:65" s="2" customFormat="1" ht="11.25">
      <c r="A416" s="34"/>
      <c r="B416" s="35"/>
      <c r="C416" s="36"/>
      <c r="D416" s="196" t="s">
        <v>166</v>
      </c>
      <c r="E416" s="36"/>
      <c r="F416" s="197" t="s">
        <v>685</v>
      </c>
      <c r="G416" s="36"/>
      <c r="H416" s="36"/>
      <c r="I416" s="193"/>
      <c r="J416" s="36"/>
      <c r="K416" s="36"/>
      <c r="L416" s="39"/>
      <c r="M416" s="194"/>
      <c r="N416" s="195"/>
      <c r="O416" s="64"/>
      <c r="P416" s="64"/>
      <c r="Q416" s="64"/>
      <c r="R416" s="64"/>
      <c r="S416" s="64"/>
      <c r="T416" s="65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6" t="s">
        <v>166</v>
      </c>
      <c r="AU416" s="16" t="s">
        <v>22</v>
      </c>
    </row>
    <row r="417" spans="1:65" s="2" customFormat="1" ht="16.5" customHeight="1">
      <c r="A417" s="34"/>
      <c r="B417" s="35"/>
      <c r="C417" s="221" t="s">
        <v>686</v>
      </c>
      <c r="D417" s="221" t="s">
        <v>303</v>
      </c>
      <c r="E417" s="222" t="s">
        <v>687</v>
      </c>
      <c r="F417" s="223" t="s">
        <v>688</v>
      </c>
      <c r="G417" s="224" t="s">
        <v>263</v>
      </c>
      <c r="H417" s="225">
        <v>15</v>
      </c>
      <c r="I417" s="226"/>
      <c r="J417" s="227">
        <f>ROUND(I417*H417,2)</f>
        <v>0</v>
      </c>
      <c r="K417" s="223" t="s">
        <v>161</v>
      </c>
      <c r="L417" s="228"/>
      <c r="M417" s="229" t="s">
        <v>34</v>
      </c>
      <c r="N417" s="230" t="s">
        <v>48</v>
      </c>
      <c r="O417" s="64"/>
      <c r="P417" s="187">
        <f>O417*H417</f>
        <v>0</v>
      </c>
      <c r="Q417" s="187">
        <v>3.0000000000000001E-3</v>
      </c>
      <c r="R417" s="187">
        <f>Q417*H417</f>
        <v>4.4999999999999998E-2</v>
      </c>
      <c r="S417" s="187">
        <v>0</v>
      </c>
      <c r="T417" s="188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89" t="s">
        <v>209</v>
      </c>
      <c r="AT417" s="189" t="s">
        <v>303</v>
      </c>
      <c r="AU417" s="189" t="s">
        <v>22</v>
      </c>
      <c r="AY417" s="16" t="s">
        <v>155</v>
      </c>
      <c r="BE417" s="190">
        <f>IF(N417="základní",J417,0)</f>
        <v>0</v>
      </c>
      <c r="BF417" s="190">
        <f>IF(N417="snížená",J417,0)</f>
        <v>0</v>
      </c>
      <c r="BG417" s="190">
        <f>IF(N417="zákl. přenesená",J417,0)</f>
        <v>0</v>
      </c>
      <c r="BH417" s="190">
        <f>IF(N417="sníž. přenesená",J417,0)</f>
        <v>0</v>
      </c>
      <c r="BI417" s="190">
        <f>IF(N417="nulová",J417,0)</f>
        <v>0</v>
      </c>
      <c r="BJ417" s="16" t="s">
        <v>23</v>
      </c>
      <c r="BK417" s="190">
        <f>ROUND(I417*H417,2)</f>
        <v>0</v>
      </c>
      <c r="BL417" s="16" t="s">
        <v>162</v>
      </c>
      <c r="BM417" s="189" t="s">
        <v>689</v>
      </c>
    </row>
    <row r="418" spans="1:65" s="2" customFormat="1" ht="11.25">
      <c r="A418" s="34"/>
      <c r="B418" s="35"/>
      <c r="C418" s="36"/>
      <c r="D418" s="191" t="s">
        <v>164</v>
      </c>
      <c r="E418" s="36"/>
      <c r="F418" s="192" t="s">
        <v>688</v>
      </c>
      <c r="G418" s="36"/>
      <c r="H418" s="36"/>
      <c r="I418" s="193"/>
      <c r="J418" s="36"/>
      <c r="K418" s="36"/>
      <c r="L418" s="39"/>
      <c r="M418" s="194"/>
      <c r="N418" s="195"/>
      <c r="O418" s="64"/>
      <c r="P418" s="64"/>
      <c r="Q418" s="64"/>
      <c r="R418" s="64"/>
      <c r="S418" s="64"/>
      <c r="T418" s="65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6" t="s">
        <v>164</v>
      </c>
      <c r="AU418" s="16" t="s">
        <v>22</v>
      </c>
    </row>
    <row r="419" spans="1:65" s="2" customFormat="1" ht="24.2" customHeight="1">
      <c r="A419" s="34"/>
      <c r="B419" s="35"/>
      <c r="C419" s="221" t="s">
        <v>690</v>
      </c>
      <c r="D419" s="221" t="s">
        <v>303</v>
      </c>
      <c r="E419" s="222" t="s">
        <v>691</v>
      </c>
      <c r="F419" s="223" t="s">
        <v>692</v>
      </c>
      <c r="G419" s="224" t="s">
        <v>176</v>
      </c>
      <c r="H419" s="225">
        <v>13</v>
      </c>
      <c r="I419" s="226"/>
      <c r="J419" s="227">
        <f>ROUND(I419*H419,2)</f>
        <v>0</v>
      </c>
      <c r="K419" s="223" t="s">
        <v>161</v>
      </c>
      <c r="L419" s="228"/>
      <c r="M419" s="229" t="s">
        <v>34</v>
      </c>
      <c r="N419" s="230" t="s">
        <v>48</v>
      </c>
      <c r="O419" s="64"/>
      <c r="P419" s="187">
        <f>O419*H419</f>
        <v>0</v>
      </c>
      <c r="Q419" s="187">
        <v>3.8999999999999998E-3</v>
      </c>
      <c r="R419" s="187">
        <f>Q419*H419</f>
        <v>5.0699999999999995E-2</v>
      </c>
      <c r="S419" s="187">
        <v>0</v>
      </c>
      <c r="T419" s="18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9" t="s">
        <v>209</v>
      </c>
      <c r="AT419" s="189" t="s">
        <v>303</v>
      </c>
      <c r="AU419" s="189" t="s">
        <v>22</v>
      </c>
      <c r="AY419" s="16" t="s">
        <v>155</v>
      </c>
      <c r="BE419" s="190">
        <f>IF(N419="základní",J419,0)</f>
        <v>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6" t="s">
        <v>23</v>
      </c>
      <c r="BK419" s="190">
        <f>ROUND(I419*H419,2)</f>
        <v>0</v>
      </c>
      <c r="BL419" s="16" t="s">
        <v>162</v>
      </c>
      <c r="BM419" s="189" t="s">
        <v>693</v>
      </c>
    </row>
    <row r="420" spans="1:65" s="2" customFormat="1" ht="11.25">
      <c r="A420" s="34"/>
      <c r="B420" s="35"/>
      <c r="C420" s="36"/>
      <c r="D420" s="191" t="s">
        <v>164</v>
      </c>
      <c r="E420" s="36"/>
      <c r="F420" s="192" t="s">
        <v>692</v>
      </c>
      <c r="G420" s="36"/>
      <c r="H420" s="36"/>
      <c r="I420" s="193"/>
      <c r="J420" s="36"/>
      <c r="K420" s="36"/>
      <c r="L420" s="39"/>
      <c r="M420" s="194"/>
      <c r="N420" s="195"/>
      <c r="O420" s="64"/>
      <c r="P420" s="64"/>
      <c r="Q420" s="64"/>
      <c r="R420" s="64"/>
      <c r="S420" s="64"/>
      <c r="T420" s="65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6" t="s">
        <v>164</v>
      </c>
      <c r="AU420" s="16" t="s">
        <v>22</v>
      </c>
    </row>
    <row r="421" spans="1:65" s="2" customFormat="1" ht="16.5" customHeight="1">
      <c r="A421" s="34"/>
      <c r="B421" s="35"/>
      <c r="C421" s="178" t="s">
        <v>694</v>
      </c>
      <c r="D421" s="178" t="s">
        <v>157</v>
      </c>
      <c r="E421" s="179" t="s">
        <v>695</v>
      </c>
      <c r="F421" s="180" t="s">
        <v>696</v>
      </c>
      <c r="G421" s="181" t="s">
        <v>263</v>
      </c>
      <c r="H421" s="182">
        <v>15</v>
      </c>
      <c r="I421" s="183"/>
      <c r="J421" s="184">
        <f>ROUND(I421*H421,2)</f>
        <v>0</v>
      </c>
      <c r="K421" s="180" t="s">
        <v>161</v>
      </c>
      <c r="L421" s="39"/>
      <c r="M421" s="185" t="s">
        <v>34</v>
      </c>
      <c r="N421" s="186" t="s">
        <v>48</v>
      </c>
      <c r="O421" s="64"/>
      <c r="P421" s="187">
        <f>O421*H421</f>
        <v>0</v>
      </c>
      <c r="Q421" s="187">
        <v>0</v>
      </c>
      <c r="R421" s="187">
        <f>Q421*H421</f>
        <v>0</v>
      </c>
      <c r="S421" s="187">
        <v>0</v>
      </c>
      <c r="T421" s="188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89" t="s">
        <v>619</v>
      </c>
      <c r="AT421" s="189" t="s">
        <v>157</v>
      </c>
      <c r="AU421" s="189" t="s">
        <v>22</v>
      </c>
      <c r="AY421" s="16" t="s">
        <v>155</v>
      </c>
      <c r="BE421" s="190">
        <f>IF(N421="základní",J421,0)</f>
        <v>0</v>
      </c>
      <c r="BF421" s="190">
        <f>IF(N421="snížená",J421,0)</f>
        <v>0</v>
      </c>
      <c r="BG421" s="190">
        <f>IF(N421="zákl. přenesená",J421,0)</f>
        <v>0</v>
      </c>
      <c r="BH421" s="190">
        <f>IF(N421="sníž. přenesená",J421,0)</f>
        <v>0</v>
      </c>
      <c r="BI421" s="190">
        <f>IF(N421="nulová",J421,0)</f>
        <v>0</v>
      </c>
      <c r="BJ421" s="16" t="s">
        <v>23</v>
      </c>
      <c r="BK421" s="190">
        <f>ROUND(I421*H421,2)</f>
        <v>0</v>
      </c>
      <c r="BL421" s="16" t="s">
        <v>619</v>
      </c>
      <c r="BM421" s="189" t="s">
        <v>697</v>
      </c>
    </row>
    <row r="422" spans="1:65" s="2" customFormat="1" ht="29.25">
      <c r="A422" s="34"/>
      <c r="B422" s="35"/>
      <c r="C422" s="36"/>
      <c r="D422" s="191" t="s">
        <v>164</v>
      </c>
      <c r="E422" s="36"/>
      <c r="F422" s="192" t="s">
        <v>698</v>
      </c>
      <c r="G422" s="36"/>
      <c r="H422" s="36"/>
      <c r="I422" s="193"/>
      <c r="J422" s="36"/>
      <c r="K422" s="36"/>
      <c r="L422" s="39"/>
      <c r="M422" s="194"/>
      <c r="N422" s="195"/>
      <c r="O422" s="64"/>
      <c r="P422" s="64"/>
      <c r="Q422" s="64"/>
      <c r="R422" s="64"/>
      <c r="S422" s="64"/>
      <c r="T422" s="65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6" t="s">
        <v>164</v>
      </c>
      <c r="AU422" s="16" t="s">
        <v>22</v>
      </c>
    </row>
    <row r="423" spans="1:65" s="2" customFormat="1" ht="11.25">
      <c r="A423" s="34"/>
      <c r="B423" s="35"/>
      <c r="C423" s="36"/>
      <c r="D423" s="196" t="s">
        <v>166</v>
      </c>
      <c r="E423" s="36"/>
      <c r="F423" s="197" t="s">
        <v>699</v>
      </c>
      <c r="G423" s="36"/>
      <c r="H423" s="36"/>
      <c r="I423" s="193"/>
      <c r="J423" s="36"/>
      <c r="K423" s="36"/>
      <c r="L423" s="39"/>
      <c r="M423" s="194"/>
      <c r="N423" s="195"/>
      <c r="O423" s="64"/>
      <c r="P423" s="64"/>
      <c r="Q423" s="64"/>
      <c r="R423" s="64"/>
      <c r="S423" s="64"/>
      <c r="T423" s="65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6" t="s">
        <v>166</v>
      </c>
      <c r="AU423" s="16" t="s">
        <v>22</v>
      </c>
    </row>
    <row r="424" spans="1:65" s="2" customFormat="1" ht="19.5">
      <c r="A424" s="34"/>
      <c r="B424" s="35"/>
      <c r="C424" s="36"/>
      <c r="D424" s="191" t="s">
        <v>256</v>
      </c>
      <c r="E424" s="36"/>
      <c r="F424" s="220" t="s">
        <v>700</v>
      </c>
      <c r="G424" s="36"/>
      <c r="H424" s="36"/>
      <c r="I424" s="193"/>
      <c r="J424" s="36"/>
      <c r="K424" s="36"/>
      <c r="L424" s="39"/>
      <c r="M424" s="231"/>
      <c r="N424" s="232"/>
      <c r="O424" s="233"/>
      <c r="P424" s="233"/>
      <c r="Q424" s="233"/>
      <c r="R424" s="233"/>
      <c r="S424" s="233"/>
      <c r="T424" s="234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6" t="s">
        <v>256</v>
      </c>
      <c r="AU424" s="16" t="s">
        <v>22</v>
      </c>
    </row>
    <row r="425" spans="1:65" s="2" customFormat="1" ht="6.95" customHeight="1">
      <c r="A425" s="34"/>
      <c r="B425" s="47"/>
      <c r="C425" s="48"/>
      <c r="D425" s="48"/>
      <c r="E425" s="48"/>
      <c r="F425" s="48"/>
      <c r="G425" s="48"/>
      <c r="H425" s="48"/>
      <c r="I425" s="48"/>
      <c r="J425" s="48"/>
      <c r="K425" s="48"/>
      <c r="L425" s="39"/>
      <c r="M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</row>
  </sheetData>
  <sheetProtection algorithmName="SHA-512" hashValue="z1wPe4GwbDJx7cr/6aWAFHaEuRviXnrg1VZOOSI6USURBLEstdjnrTko7oieoIkZELurXFuBB+6CQ8kaWvXQUg==" saltValue="mhxy0q8GZzLY2X/KGxp8SMqwF+zINmF7HAkDewzfIjBBXvykyK3lt13VymVCXQ6MQuTljLxb1Sey0hg72zUzNw==" spinCount="100000" sheet="1" objects="1" scenarios="1" formatColumns="0" formatRows="0" autoFilter="0"/>
  <autoFilter ref="C101:K424"/>
  <mergeCells count="12">
    <mergeCell ref="E94:H94"/>
    <mergeCell ref="L2:V2"/>
    <mergeCell ref="E50:H50"/>
    <mergeCell ref="E52:H52"/>
    <mergeCell ref="E54:H54"/>
    <mergeCell ref="E90:H90"/>
    <mergeCell ref="E92:H92"/>
    <mergeCell ref="E7:H7"/>
    <mergeCell ref="E9:H9"/>
    <mergeCell ref="E11:H11"/>
    <mergeCell ref="E20:H20"/>
    <mergeCell ref="E29:H29"/>
  </mergeCells>
  <hyperlinks>
    <hyperlink ref="F107" r:id="rId1"/>
    <hyperlink ref="F110" r:id="rId2"/>
    <hyperlink ref="F113" r:id="rId3"/>
    <hyperlink ref="F116" r:id="rId4"/>
    <hyperlink ref="F120" r:id="rId5"/>
    <hyperlink ref="F124" r:id="rId6"/>
    <hyperlink ref="F128" r:id="rId7"/>
    <hyperlink ref="F132" r:id="rId8"/>
    <hyperlink ref="F139" r:id="rId9"/>
    <hyperlink ref="F143" r:id="rId10"/>
    <hyperlink ref="F146" r:id="rId11"/>
    <hyperlink ref="F149" r:id="rId12"/>
    <hyperlink ref="F153" r:id="rId13"/>
    <hyperlink ref="F156" r:id="rId14"/>
    <hyperlink ref="F162" r:id="rId15"/>
    <hyperlink ref="F167" r:id="rId16"/>
    <hyperlink ref="F172" r:id="rId17"/>
    <hyperlink ref="F176" r:id="rId18"/>
    <hyperlink ref="F183" r:id="rId19"/>
    <hyperlink ref="F194" r:id="rId20"/>
    <hyperlink ref="F199" r:id="rId21"/>
    <hyperlink ref="F205" r:id="rId22"/>
    <hyperlink ref="F209" r:id="rId23"/>
    <hyperlink ref="F212" r:id="rId24"/>
    <hyperlink ref="F217" r:id="rId25"/>
    <hyperlink ref="F223" r:id="rId26"/>
    <hyperlink ref="F226" r:id="rId27"/>
    <hyperlink ref="F232" r:id="rId28"/>
    <hyperlink ref="F238" r:id="rId29"/>
    <hyperlink ref="F241" r:id="rId30"/>
    <hyperlink ref="F248" r:id="rId31"/>
    <hyperlink ref="F252" r:id="rId32"/>
    <hyperlink ref="F256" r:id="rId33"/>
    <hyperlink ref="F260" r:id="rId34"/>
    <hyperlink ref="F263" r:id="rId35"/>
    <hyperlink ref="F266" r:id="rId36"/>
    <hyperlink ref="F269" r:id="rId37"/>
    <hyperlink ref="F279" r:id="rId38"/>
    <hyperlink ref="F283" r:id="rId39"/>
    <hyperlink ref="F289" r:id="rId40"/>
    <hyperlink ref="F304" r:id="rId41"/>
    <hyperlink ref="F309" r:id="rId42"/>
    <hyperlink ref="F313" r:id="rId43"/>
    <hyperlink ref="F318" r:id="rId44"/>
    <hyperlink ref="F323" r:id="rId45"/>
    <hyperlink ref="F335" r:id="rId46"/>
    <hyperlink ref="F339" r:id="rId47"/>
    <hyperlink ref="F343" r:id="rId48"/>
    <hyperlink ref="F347" r:id="rId49"/>
    <hyperlink ref="F351" r:id="rId50"/>
    <hyperlink ref="F356" r:id="rId51"/>
    <hyperlink ref="F360" r:id="rId52"/>
    <hyperlink ref="F364" r:id="rId53"/>
    <hyperlink ref="F369" r:id="rId54"/>
    <hyperlink ref="F375" r:id="rId55"/>
    <hyperlink ref="F378" r:id="rId56"/>
    <hyperlink ref="F381" r:id="rId57"/>
    <hyperlink ref="F389" r:id="rId58"/>
    <hyperlink ref="F395" r:id="rId59"/>
    <hyperlink ref="F413" r:id="rId60"/>
    <hyperlink ref="F416" r:id="rId61"/>
    <hyperlink ref="F423" r:id="rId6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topLeftCell="A8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22</v>
      </c>
    </row>
    <row r="4" spans="1:46" s="1" customFormat="1" ht="24.95" customHeight="1">
      <c r="B4" s="19"/>
      <c r="D4" s="110" t="s">
        <v>114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282" t="str">
        <f>'Rekapitulace stavby'!K6</f>
        <v>Oprava mostů v úseku Polička - Borová u Poličky</v>
      </c>
      <c r="F7" s="283"/>
      <c r="G7" s="283"/>
      <c r="H7" s="283"/>
      <c r="L7" s="19"/>
    </row>
    <row r="8" spans="1:46" s="1" customFormat="1" ht="12" customHeight="1">
      <c r="B8" s="19"/>
      <c r="D8" s="112" t="s">
        <v>115</v>
      </c>
      <c r="L8" s="19"/>
    </row>
    <row r="9" spans="1:46" s="2" customFormat="1" ht="16.5" customHeight="1">
      <c r="A9" s="34"/>
      <c r="B9" s="39"/>
      <c r="C9" s="34"/>
      <c r="D9" s="34"/>
      <c r="E9" s="282" t="s">
        <v>116</v>
      </c>
      <c r="F9" s="284"/>
      <c r="G9" s="284"/>
      <c r="H9" s="28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85" t="s">
        <v>701</v>
      </c>
      <c r="F11" s="284"/>
      <c r="G11" s="284"/>
      <c r="H11" s="28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34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103" t="s">
        <v>25</v>
      </c>
      <c r="G14" s="34"/>
      <c r="H14" s="34"/>
      <c r="I14" s="112" t="s">
        <v>26</v>
      </c>
      <c r="J14" s="114" t="str">
        <f>'Rekapitulace stavby'!AN8</f>
        <v>7. 7. 2022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32</v>
      </c>
      <c r="E16" s="34"/>
      <c r="F16" s="34"/>
      <c r="G16" s="34"/>
      <c r="H16" s="34"/>
      <c r="I16" s="112" t="s">
        <v>33</v>
      </c>
      <c r="J16" s="103" t="s">
        <v>34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25</v>
      </c>
      <c r="F17" s="34"/>
      <c r="G17" s="34"/>
      <c r="H17" s="34"/>
      <c r="I17" s="112" t="s">
        <v>35</v>
      </c>
      <c r="J17" s="103" t="s">
        <v>34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33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86" t="str">
        <f>'Rekapitulace stavby'!E14</f>
        <v>Vyplň údaj</v>
      </c>
      <c r="F20" s="287"/>
      <c r="G20" s="287"/>
      <c r="H20" s="287"/>
      <c r="I20" s="112" t="s">
        <v>35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33</v>
      </c>
      <c r="J22" s="103" t="s">
        <v>34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25</v>
      </c>
      <c r="F23" s="34"/>
      <c r="G23" s="34"/>
      <c r="H23" s="34"/>
      <c r="I23" s="112" t="s">
        <v>35</v>
      </c>
      <c r="J23" s="103" t="s">
        <v>34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33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35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41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88" t="s">
        <v>34</v>
      </c>
      <c r="F29" s="288"/>
      <c r="G29" s="288"/>
      <c r="H29" s="28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43</v>
      </c>
      <c r="E32" s="34"/>
      <c r="F32" s="34"/>
      <c r="G32" s="34"/>
      <c r="H32" s="34"/>
      <c r="I32" s="34"/>
      <c r="J32" s="120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45</v>
      </c>
      <c r="G34" s="34"/>
      <c r="H34" s="34"/>
      <c r="I34" s="121" t="s">
        <v>44</v>
      </c>
      <c r="J34" s="121" t="s">
        <v>46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47</v>
      </c>
      <c r="E35" s="112" t="s">
        <v>48</v>
      </c>
      <c r="F35" s="123">
        <f>ROUND((SUM(BE87:BE129)),  2)</f>
        <v>0</v>
      </c>
      <c r="G35" s="34"/>
      <c r="H35" s="34"/>
      <c r="I35" s="124">
        <v>0.21</v>
      </c>
      <c r="J35" s="123">
        <f>ROUND(((SUM(BE87:BE129))*I35),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49</v>
      </c>
      <c r="F36" s="123">
        <f>ROUND((SUM(BF87:BF129)),  2)</f>
        <v>0</v>
      </c>
      <c r="G36" s="34"/>
      <c r="H36" s="34"/>
      <c r="I36" s="124">
        <v>0.15</v>
      </c>
      <c r="J36" s="123">
        <f>ROUND(((SUM(BF87:BF129))*I36),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50</v>
      </c>
      <c r="F37" s="123">
        <f>ROUND((SUM(BG87:BG129)),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51</v>
      </c>
      <c r="F38" s="123">
        <f>ROUND((SUM(BH87:BH129)),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52</v>
      </c>
      <c r="F39" s="123">
        <f>ROUND((SUM(BI87:BI129)),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53</v>
      </c>
      <c r="E41" s="127"/>
      <c r="F41" s="127"/>
      <c r="G41" s="128" t="s">
        <v>54</v>
      </c>
      <c r="H41" s="129" t="s">
        <v>55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2" t="s">
        <v>119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89" t="str">
        <f>E7</f>
        <v>Oprava mostů v úseku Polička - Borová u Poličky</v>
      </c>
      <c r="F50" s="290"/>
      <c r="G50" s="290"/>
      <c r="H50" s="29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0"/>
      <c r="C51" s="28" t="s">
        <v>115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4"/>
      <c r="B52" s="35"/>
      <c r="C52" s="36"/>
      <c r="D52" s="36"/>
      <c r="E52" s="289" t="s">
        <v>116</v>
      </c>
      <c r="F52" s="291"/>
      <c r="G52" s="291"/>
      <c r="H52" s="29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8" t="s">
        <v>117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43" t="str">
        <f>E11</f>
        <v>1.2 - SO 01 -  Kolej - Most v km 22,005</v>
      </c>
      <c r="F54" s="291"/>
      <c r="G54" s="291"/>
      <c r="H54" s="29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8" t="s">
        <v>24</v>
      </c>
      <c r="D56" s="36"/>
      <c r="E56" s="36"/>
      <c r="F56" s="26" t="str">
        <f>F14</f>
        <v xml:space="preserve"> </v>
      </c>
      <c r="G56" s="36"/>
      <c r="H56" s="36"/>
      <c r="I56" s="28" t="s">
        <v>26</v>
      </c>
      <c r="J56" s="59" t="str">
        <f>IF(J14="","",J14)</f>
        <v>7. 7. 2022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8" t="s">
        <v>32</v>
      </c>
      <c r="D58" s="36"/>
      <c r="E58" s="36"/>
      <c r="F58" s="26" t="str">
        <f>E17</f>
        <v xml:space="preserve"> </v>
      </c>
      <c r="G58" s="36"/>
      <c r="H58" s="36"/>
      <c r="I58" s="28" t="s">
        <v>38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120</v>
      </c>
      <c r="D61" s="137"/>
      <c r="E61" s="137"/>
      <c r="F61" s="137"/>
      <c r="G61" s="137"/>
      <c r="H61" s="137"/>
      <c r="I61" s="137"/>
      <c r="J61" s="138" t="s">
        <v>121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75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122</v>
      </c>
    </row>
    <row r="64" spans="1:47" s="9" customFormat="1" ht="24.95" hidden="1" customHeight="1">
      <c r="B64" s="140"/>
      <c r="C64" s="141"/>
      <c r="D64" s="142" t="s">
        <v>702</v>
      </c>
      <c r="E64" s="143"/>
      <c r="F64" s="143"/>
      <c r="G64" s="143"/>
      <c r="H64" s="143"/>
      <c r="I64" s="143"/>
      <c r="J64" s="144">
        <f>J88</f>
        <v>0</v>
      </c>
      <c r="K64" s="141"/>
      <c r="L64" s="145"/>
    </row>
    <row r="65" spans="1:31" s="9" customFormat="1" ht="24.95" hidden="1" customHeight="1">
      <c r="B65" s="140"/>
      <c r="C65" s="141"/>
      <c r="D65" s="142" t="s">
        <v>703</v>
      </c>
      <c r="E65" s="143"/>
      <c r="F65" s="143"/>
      <c r="G65" s="143"/>
      <c r="H65" s="143"/>
      <c r="I65" s="143"/>
      <c r="J65" s="144">
        <f>J111</f>
        <v>0</v>
      </c>
      <c r="K65" s="141"/>
      <c r="L65" s="145"/>
    </row>
    <row r="66" spans="1:31" s="2" customFormat="1" ht="21.75" hidden="1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hidden="1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ht="11.25" hidden="1"/>
    <row r="69" spans="1:31" ht="11.25" hidden="1"/>
    <row r="70" spans="1:31" ht="11.25" hidden="1"/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2" t="s">
        <v>140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8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89" t="str">
        <f>E7</f>
        <v>Oprava mostů v úseku Polička - Borová u Poličky</v>
      </c>
      <c r="F75" s="290"/>
      <c r="G75" s="290"/>
      <c r="H75" s="290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0"/>
      <c r="C76" s="28" t="s">
        <v>115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4"/>
      <c r="B77" s="35"/>
      <c r="C77" s="36"/>
      <c r="D77" s="36"/>
      <c r="E77" s="289" t="s">
        <v>116</v>
      </c>
      <c r="F77" s="291"/>
      <c r="G77" s="291"/>
      <c r="H77" s="291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8" t="s">
        <v>117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243" t="str">
        <f>E11</f>
        <v>1.2 - SO 01 -  Kolej - Most v km 22,005</v>
      </c>
      <c r="F79" s="291"/>
      <c r="G79" s="291"/>
      <c r="H79" s="291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8" t="s">
        <v>24</v>
      </c>
      <c r="D81" s="36"/>
      <c r="E81" s="36"/>
      <c r="F81" s="26" t="str">
        <f>F14</f>
        <v xml:space="preserve"> </v>
      </c>
      <c r="G81" s="36"/>
      <c r="H81" s="36"/>
      <c r="I81" s="28" t="s">
        <v>26</v>
      </c>
      <c r="J81" s="59" t="str">
        <f>IF(J14="","",J14)</f>
        <v>7. 7. 2022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8" t="s">
        <v>32</v>
      </c>
      <c r="D83" s="36"/>
      <c r="E83" s="36"/>
      <c r="F83" s="26" t="str">
        <f>E17</f>
        <v xml:space="preserve"> </v>
      </c>
      <c r="G83" s="36"/>
      <c r="H83" s="36"/>
      <c r="I83" s="28" t="s">
        <v>38</v>
      </c>
      <c r="J83" s="32" t="str">
        <f>E23</f>
        <v xml:space="preserve"> 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8" t="s">
        <v>36</v>
      </c>
      <c r="D84" s="36"/>
      <c r="E84" s="36"/>
      <c r="F84" s="26" t="str">
        <f>IF(E20="","",E20)</f>
        <v>Vyplň údaj</v>
      </c>
      <c r="G84" s="36"/>
      <c r="H84" s="36"/>
      <c r="I84" s="28" t="s">
        <v>40</v>
      </c>
      <c r="J84" s="32" t="str">
        <f>E26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141</v>
      </c>
      <c r="D86" s="154" t="s">
        <v>62</v>
      </c>
      <c r="E86" s="154" t="s">
        <v>58</v>
      </c>
      <c r="F86" s="154" t="s">
        <v>59</v>
      </c>
      <c r="G86" s="154" t="s">
        <v>142</v>
      </c>
      <c r="H86" s="154" t="s">
        <v>143</v>
      </c>
      <c r="I86" s="154" t="s">
        <v>144</v>
      </c>
      <c r="J86" s="154" t="s">
        <v>121</v>
      </c>
      <c r="K86" s="155" t="s">
        <v>145</v>
      </c>
      <c r="L86" s="156"/>
      <c r="M86" s="68" t="s">
        <v>34</v>
      </c>
      <c r="N86" s="69" t="s">
        <v>47</v>
      </c>
      <c r="O86" s="69" t="s">
        <v>146</v>
      </c>
      <c r="P86" s="69" t="s">
        <v>147</v>
      </c>
      <c r="Q86" s="69" t="s">
        <v>148</v>
      </c>
      <c r="R86" s="69" t="s">
        <v>149</v>
      </c>
      <c r="S86" s="69" t="s">
        <v>150</v>
      </c>
      <c r="T86" s="70" t="s">
        <v>151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9" customHeight="1">
      <c r="A87" s="34"/>
      <c r="B87" s="35"/>
      <c r="C87" s="75" t="s">
        <v>152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P88+P111</f>
        <v>0</v>
      </c>
      <c r="Q87" s="72"/>
      <c r="R87" s="159">
        <f>R88+R111</f>
        <v>56.25</v>
      </c>
      <c r="S87" s="72"/>
      <c r="T87" s="160">
        <f>T88+T111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6" t="s">
        <v>76</v>
      </c>
      <c r="AU87" s="16" t="s">
        <v>122</v>
      </c>
      <c r="BK87" s="161">
        <f>BK88+BK111</f>
        <v>0</v>
      </c>
    </row>
    <row r="88" spans="1:65" s="12" customFormat="1" ht="25.9" customHeight="1">
      <c r="B88" s="162"/>
      <c r="C88" s="163"/>
      <c r="D88" s="164" t="s">
        <v>76</v>
      </c>
      <c r="E88" s="165" t="s">
        <v>188</v>
      </c>
      <c r="F88" s="165" t="s">
        <v>405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SUM(P89:P110)</f>
        <v>0</v>
      </c>
      <c r="Q88" s="170"/>
      <c r="R88" s="171">
        <f>SUM(R89:R110)</f>
        <v>56.25</v>
      </c>
      <c r="S88" s="170"/>
      <c r="T88" s="172">
        <f>SUM(T89:T110)</f>
        <v>0</v>
      </c>
      <c r="AR88" s="173" t="s">
        <v>23</v>
      </c>
      <c r="AT88" s="174" t="s">
        <v>76</v>
      </c>
      <c r="AU88" s="174" t="s">
        <v>77</v>
      </c>
      <c r="AY88" s="173" t="s">
        <v>155</v>
      </c>
      <c r="BK88" s="175">
        <f>SUM(BK89:BK110)</f>
        <v>0</v>
      </c>
    </row>
    <row r="89" spans="1:65" s="2" customFormat="1" ht="24.2" customHeight="1">
      <c r="A89" s="34"/>
      <c r="B89" s="35"/>
      <c r="C89" s="178" t="s">
        <v>23</v>
      </c>
      <c r="D89" s="178" t="s">
        <v>157</v>
      </c>
      <c r="E89" s="179" t="s">
        <v>704</v>
      </c>
      <c r="F89" s="180" t="s">
        <v>705</v>
      </c>
      <c r="G89" s="181" t="s">
        <v>182</v>
      </c>
      <c r="H89" s="182">
        <v>25</v>
      </c>
      <c r="I89" s="183"/>
      <c r="J89" s="184">
        <f>ROUND(I89*H89,2)</f>
        <v>0</v>
      </c>
      <c r="K89" s="180" t="s">
        <v>706</v>
      </c>
      <c r="L89" s="39"/>
      <c r="M89" s="185" t="s">
        <v>34</v>
      </c>
      <c r="N89" s="186" t="s">
        <v>48</v>
      </c>
      <c r="O89" s="64"/>
      <c r="P89" s="187">
        <f>O89*H89</f>
        <v>0</v>
      </c>
      <c r="Q89" s="187">
        <v>0</v>
      </c>
      <c r="R89" s="187">
        <f>Q89*H89</f>
        <v>0</v>
      </c>
      <c r="S89" s="187">
        <v>0</v>
      </c>
      <c r="T89" s="188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9" t="s">
        <v>162</v>
      </c>
      <c r="AT89" s="189" t="s">
        <v>157</v>
      </c>
      <c r="AU89" s="189" t="s">
        <v>23</v>
      </c>
      <c r="AY89" s="16" t="s">
        <v>155</v>
      </c>
      <c r="BE89" s="190">
        <f>IF(N89="základní",J89,0)</f>
        <v>0</v>
      </c>
      <c r="BF89" s="190">
        <f>IF(N89="snížená",J89,0)</f>
        <v>0</v>
      </c>
      <c r="BG89" s="190">
        <f>IF(N89="zákl. přenesená",J89,0)</f>
        <v>0</v>
      </c>
      <c r="BH89" s="190">
        <f>IF(N89="sníž. přenesená",J89,0)</f>
        <v>0</v>
      </c>
      <c r="BI89" s="190">
        <f>IF(N89="nulová",J89,0)</f>
        <v>0</v>
      </c>
      <c r="BJ89" s="16" t="s">
        <v>23</v>
      </c>
      <c r="BK89" s="190">
        <f>ROUND(I89*H89,2)</f>
        <v>0</v>
      </c>
      <c r="BL89" s="16" t="s">
        <v>162</v>
      </c>
      <c r="BM89" s="189" t="s">
        <v>707</v>
      </c>
    </row>
    <row r="90" spans="1:65" s="2" customFormat="1" ht="11.25">
      <c r="A90" s="34"/>
      <c r="B90" s="35"/>
      <c r="C90" s="36"/>
      <c r="D90" s="191" t="s">
        <v>164</v>
      </c>
      <c r="E90" s="36"/>
      <c r="F90" s="192" t="s">
        <v>705</v>
      </c>
      <c r="G90" s="36"/>
      <c r="H90" s="36"/>
      <c r="I90" s="193"/>
      <c r="J90" s="36"/>
      <c r="K90" s="36"/>
      <c r="L90" s="39"/>
      <c r="M90" s="194"/>
      <c r="N90" s="195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6" t="s">
        <v>164</v>
      </c>
      <c r="AU90" s="16" t="s">
        <v>23</v>
      </c>
    </row>
    <row r="91" spans="1:65" s="13" customFormat="1" ht="11.25">
      <c r="B91" s="198"/>
      <c r="C91" s="199"/>
      <c r="D91" s="191" t="s">
        <v>186</v>
      </c>
      <c r="E91" s="200" t="s">
        <v>34</v>
      </c>
      <c r="F91" s="201" t="s">
        <v>708</v>
      </c>
      <c r="G91" s="199"/>
      <c r="H91" s="202">
        <v>25</v>
      </c>
      <c r="I91" s="203"/>
      <c r="J91" s="199"/>
      <c r="K91" s="199"/>
      <c r="L91" s="204"/>
      <c r="M91" s="205"/>
      <c r="N91" s="206"/>
      <c r="O91" s="206"/>
      <c r="P91" s="206"/>
      <c r="Q91" s="206"/>
      <c r="R91" s="206"/>
      <c r="S91" s="206"/>
      <c r="T91" s="207"/>
      <c r="AT91" s="208" t="s">
        <v>186</v>
      </c>
      <c r="AU91" s="208" t="s">
        <v>23</v>
      </c>
      <c r="AV91" s="13" t="s">
        <v>22</v>
      </c>
      <c r="AW91" s="13" t="s">
        <v>39</v>
      </c>
      <c r="AX91" s="13" t="s">
        <v>23</v>
      </c>
      <c r="AY91" s="208" t="s">
        <v>155</v>
      </c>
    </row>
    <row r="92" spans="1:65" s="2" customFormat="1" ht="16.5" customHeight="1">
      <c r="A92" s="34"/>
      <c r="B92" s="35"/>
      <c r="C92" s="178" t="s">
        <v>22</v>
      </c>
      <c r="D92" s="178" t="s">
        <v>157</v>
      </c>
      <c r="E92" s="179" t="s">
        <v>709</v>
      </c>
      <c r="F92" s="180" t="s">
        <v>710</v>
      </c>
      <c r="G92" s="181" t="s">
        <v>182</v>
      </c>
      <c r="H92" s="182">
        <v>31.25</v>
      </c>
      <c r="I92" s="183"/>
      <c r="J92" s="184">
        <f>ROUND(I92*H92,2)</f>
        <v>0</v>
      </c>
      <c r="K92" s="180" t="s">
        <v>706</v>
      </c>
      <c r="L92" s="39"/>
      <c r="M92" s="185" t="s">
        <v>34</v>
      </c>
      <c r="N92" s="186" t="s">
        <v>48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162</v>
      </c>
      <c r="AT92" s="189" t="s">
        <v>157</v>
      </c>
      <c r="AU92" s="189" t="s">
        <v>23</v>
      </c>
      <c r="AY92" s="16" t="s">
        <v>155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6" t="s">
        <v>23</v>
      </c>
      <c r="BK92" s="190">
        <f>ROUND(I92*H92,2)</f>
        <v>0</v>
      </c>
      <c r="BL92" s="16" t="s">
        <v>162</v>
      </c>
      <c r="BM92" s="189" t="s">
        <v>711</v>
      </c>
    </row>
    <row r="93" spans="1:65" s="2" customFormat="1" ht="11.25">
      <c r="A93" s="34"/>
      <c r="B93" s="35"/>
      <c r="C93" s="36"/>
      <c r="D93" s="191" t="s">
        <v>164</v>
      </c>
      <c r="E93" s="36"/>
      <c r="F93" s="192" t="s">
        <v>710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6" t="s">
        <v>164</v>
      </c>
      <c r="AU93" s="16" t="s">
        <v>23</v>
      </c>
    </row>
    <row r="94" spans="1:65" s="13" customFormat="1" ht="11.25">
      <c r="B94" s="198"/>
      <c r="C94" s="199"/>
      <c r="D94" s="191" t="s">
        <v>186</v>
      </c>
      <c r="E94" s="200" t="s">
        <v>34</v>
      </c>
      <c r="F94" s="201" t="s">
        <v>712</v>
      </c>
      <c r="G94" s="199"/>
      <c r="H94" s="202">
        <v>31.25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186</v>
      </c>
      <c r="AU94" s="208" t="s">
        <v>23</v>
      </c>
      <c r="AV94" s="13" t="s">
        <v>22</v>
      </c>
      <c r="AW94" s="13" t="s">
        <v>39</v>
      </c>
      <c r="AX94" s="13" t="s">
        <v>23</v>
      </c>
      <c r="AY94" s="208" t="s">
        <v>155</v>
      </c>
    </row>
    <row r="95" spans="1:65" s="2" customFormat="1" ht="16.5" customHeight="1">
      <c r="A95" s="34"/>
      <c r="B95" s="35"/>
      <c r="C95" s="221" t="s">
        <v>173</v>
      </c>
      <c r="D95" s="221" t="s">
        <v>303</v>
      </c>
      <c r="E95" s="222" t="s">
        <v>713</v>
      </c>
      <c r="F95" s="223" t="s">
        <v>714</v>
      </c>
      <c r="G95" s="224" t="s">
        <v>280</v>
      </c>
      <c r="H95" s="225">
        <v>56.25</v>
      </c>
      <c r="I95" s="226"/>
      <c r="J95" s="227">
        <f>ROUND(I95*H95,2)</f>
        <v>0</v>
      </c>
      <c r="K95" s="223" t="s">
        <v>706</v>
      </c>
      <c r="L95" s="228"/>
      <c r="M95" s="229" t="s">
        <v>34</v>
      </c>
      <c r="N95" s="230" t="s">
        <v>48</v>
      </c>
      <c r="O95" s="64"/>
      <c r="P95" s="187">
        <f>O95*H95</f>
        <v>0</v>
      </c>
      <c r="Q95" s="187">
        <v>1</v>
      </c>
      <c r="R95" s="187">
        <f>Q95*H95</f>
        <v>56.25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209</v>
      </c>
      <c r="AT95" s="189" t="s">
        <v>303</v>
      </c>
      <c r="AU95" s="189" t="s">
        <v>23</v>
      </c>
      <c r="AY95" s="16" t="s">
        <v>155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6" t="s">
        <v>23</v>
      </c>
      <c r="BK95" s="190">
        <f>ROUND(I95*H95,2)</f>
        <v>0</v>
      </c>
      <c r="BL95" s="16" t="s">
        <v>162</v>
      </c>
      <c r="BM95" s="189" t="s">
        <v>715</v>
      </c>
    </row>
    <row r="96" spans="1:65" s="2" customFormat="1" ht="11.25">
      <c r="A96" s="34"/>
      <c r="B96" s="35"/>
      <c r="C96" s="36"/>
      <c r="D96" s="191" t="s">
        <v>164</v>
      </c>
      <c r="E96" s="36"/>
      <c r="F96" s="192" t="s">
        <v>714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6" t="s">
        <v>164</v>
      </c>
      <c r="AU96" s="16" t="s">
        <v>23</v>
      </c>
    </row>
    <row r="97" spans="1:65" s="13" customFormat="1" ht="11.25">
      <c r="B97" s="198"/>
      <c r="C97" s="199"/>
      <c r="D97" s="191" t="s">
        <v>186</v>
      </c>
      <c r="E97" s="200" t="s">
        <v>34</v>
      </c>
      <c r="F97" s="201" t="s">
        <v>716</v>
      </c>
      <c r="G97" s="199"/>
      <c r="H97" s="202">
        <v>56.25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186</v>
      </c>
      <c r="AU97" s="208" t="s">
        <v>23</v>
      </c>
      <c r="AV97" s="13" t="s">
        <v>22</v>
      </c>
      <c r="AW97" s="13" t="s">
        <v>39</v>
      </c>
      <c r="AX97" s="13" t="s">
        <v>23</v>
      </c>
      <c r="AY97" s="208" t="s">
        <v>155</v>
      </c>
    </row>
    <row r="98" spans="1:65" s="2" customFormat="1" ht="24.2" customHeight="1">
      <c r="A98" s="34"/>
      <c r="B98" s="35"/>
      <c r="C98" s="178" t="s">
        <v>162</v>
      </c>
      <c r="D98" s="178" t="s">
        <v>157</v>
      </c>
      <c r="E98" s="179" t="s">
        <v>717</v>
      </c>
      <c r="F98" s="180" t="s">
        <v>718</v>
      </c>
      <c r="G98" s="181" t="s">
        <v>160</v>
      </c>
      <c r="H98" s="182">
        <v>31.25</v>
      </c>
      <c r="I98" s="183"/>
      <c r="J98" s="184">
        <f>ROUND(I98*H98,2)</f>
        <v>0</v>
      </c>
      <c r="K98" s="180" t="s">
        <v>706</v>
      </c>
      <c r="L98" s="39"/>
      <c r="M98" s="185" t="s">
        <v>34</v>
      </c>
      <c r="N98" s="186" t="s">
        <v>48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162</v>
      </c>
      <c r="AT98" s="189" t="s">
        <v>157</v>
      </c>
      <c r="AU98" s="189" t="s">
        <v>23</v>
      </c>
      <c r="AY98" s="16" t="s">
        <v>155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6" t="s">
        <v>23</v>
      </c>
      <c r="BK98" s="190">
        <f>ROUND(I98*H98,2)</f>
        <v>0</v>
      </c>
      <c r="BL98" s="16" t="s">
        <v>162</v>
      </c>
      <c r="BM98" s="189" t="s">
        <v>719</v>
      </c>
    </row>
    <row r="99" spans="1:65" s="2" customFormat="1" ht="19.5">
      <c r="A99" s="34"/>
      <c r="B99" s="35"/>
      <c r="C99" s="36"/>
      <c r="D99" s="191" t="s">
        <v>164</v>
      </c>
      <c r="E99" s="36"/>
      <c r="F99" s="192" t="s">
        <v>718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6" t="s">
        <v>164</v>
      </c>
      <c r="AU99" s="16" t="s">
        <v>23</v>
      </c>
    </row>
    <row r="100" spans="1:65" s="2" customFormat="1" ht="16.5" customHeight="1">
      <c r="A100" s="34"/>
      <c r="B100" s="35"/>
      <c r="C100" s="178" t="s">
        <v>188</v>
      </c>
      <c r="D100" s="178" t="s">
        <v>157</v>
      </c>
      <c r="E100" s="179" t="s">
        <v>720</v>
      </c>
      <c r="F100" s="180" t="s">
        <v>721</v>
      </c>
      <c r="G100" s="181" t="s">
        <v>263</v>
      </c>
      <c r="H100" s="182">
        <v>25</v>
      </c>
      <c r="I100" s="183"/>
      <c r="J100" s="184">
        <f>ROUND(I100*H100,2)</f>
        <v>0</v>
      </c>
      <c r="K100" s="180" t="s">
        <v>706</v>
      </c>
      <c r="L100" s="39"/>
      <c r="M100" s="185" t="s">
        <v>34</v>
      </c>
      <c r="N100" s="186" t="s">
        <v>48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162</v>
      </c>
      <c r="AT100" s="189" t="s">
        <v>157</v>
      </c>
      <c r="AU100" s="189" t="s">
        <v>23</v>
      </c>
      <c r="AY100" s="16" t="s">
        <v>155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6" t="s">
        <v>23</v>
      </c>
      <c r="BK100" s="190">
        <f>ROUND(I100*H100,2)</f>
        <v>0</v>
      </c>
      <c r="BL100" s="16" t="s">
        <v>162</v>
      </c>
      <c r="BM100" s="189" t="s">
        <v>722</v>
      </c>
    </row>
    <row r="101" spans="1:65" s="2" customFormat="1" ht="11.25">
      <c r="A101" s="34"/>
      <c r="B101" s="35"/>
      <c r="C101" s="36"/>
      <c r="D101" s="191" t="s">
        <v>164</v>
      </c>
      <c r="E101" s="36"/>
      <c r="F101" s="192" t="s">
        <v>721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6" t="s">
        <v>164</v>
      </c>
      <c r="AU101" s="16" t="s">
        <v>23</v>
      </c>
    </row>
    <row r="102" spans="1:65" s="2" customFormat="1" ht="16.5" customHeight="1">
      <c r="A102" s="34"/>
      <c r="B102" s="35"/>
      <c r="C102" s="178" t="s">
        <v>195</v>
      </c>
      <c r="D102" s="178" t="s">
        <v>157</v>
      </c>
      <c r="E102" s="179" t="s">
        <v>723</v>
      </c>
      <c r="F102" s="180" t="s">
        <v>724</v>
      </c>
      <c r="G102" s="181" t="s">
        <v>263</v>
      </c>
      <c r="H102" s="182">
        <v>25</v>
      </c>
      <c r="I102" s="183"/>
      <c r="J102" s="184">
        <f>ROUND(I102*H102,2)</f>
        <v>0</v>
      </c>
      <c r="K102" s="180" t="s">
        <v>706</v>
      </c>
      <c r="L102" s="39"/>
      <c r="M102" s="185" t="s">
        <v>34</v>
      </c>
      <c r="N102" s="186" t="s">
        <v>48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162</v>
      </c>
      <c r="AT102" s="189" t="s">
        <v>157</v>
      </c>
      <c r="AU102" s="189" t="s">
        <v>23</v>
      </c>
      <c r="AY102" s="16" t="s">
        <v>155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6" t="s">
        <v>23</v>
      </c>
      <c r="BK102" s="190">
        <f>ROUND(I102*H102,2)</f>
        <v>0</v>
      </c>
      <c r="BL102" s="16" t="s">
        <v>162</v>
      </c>
      <c r="BM102" s="189" t="s">
        <v>725</v>
      </c>
    </row>
    <row r="103" spans="1:65" s="2" customFormat="1" ht="11.25">
      <c r="A103" s="34"/>
      <c r="B103" s="35"/>
      <c r="C103" s="36"/>
      <c r="D103" s="191" t="s">
        <v>164</v>
      </c>
      <c r="E103" s="36"/>
      <c r="F103" s="192" t="s">
        <v>724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6" t="s">
        <v>164</v>
      </c>
      <c r="AU103" s="16" t="s">
        <v>23</v>
      </c>
    </row>
    <row r="104" spans="1:65" s="2" customFormat="1" ht="24.2" customHeight="1">
      <c r="A104" s="34"/>
      <c r="B104" s="35"/>
      <c r="C104" s="178" t="s">
        <v>202</v>
      </c>
      <c r="D104" s="178" t="s">
        <v>157</v>
      </c>
      <c r="E104" s="179" t="s">
        <v>726</v>
      </c>
      <c r="F104" s="180" t="s">
        <v>727</v>
      </c>
      <c r="G104" s="181" t="s">
        <v>728</v>
      </c>
      <c r="H104" s="182">
        <v>1</v>
      </c>
      <c r="I104" s="183"/>
      <c r="J104" s="184">
        <f>ROUND(I104*H104,2)</f>
        <v>0</v>
      </c>
      <c r="K104" s="180" t="s">
        <v>706</v>
      </c>
      <c r="L104" s="39"/>
      <c r="M104" s="185" t="s">
        <v>34</v>
      </c>
      <c r="N104" s="186" t="s">
        <v>48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162</v>
      </c>
      <c r="AT104" s="189" t="s">
        <v>157</v>
      </c>
      <c r="AU104" s="189" t="s">
        <v>23</v>
      </c>
      <c r="AY104" s="16" t="s">
        <v>155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6" t="s">
        <v>23</v>
      </c>
      <c r="BK104" s="190">
        <f>ROUND(I104*H104,2)</f>
        <v>0</v>
      </c>
      <c r="BL104" s="16" t="s">
        <v>162</v>
      </c>
      <c r="BM104" s="189" t="s">
        <v>729</v>
      </c>
    </row>
    <row r="105" spans="1:65" s="2" customFormat="1" ht="19.5">
      <c r="A105" s="34"/>
      <c r="B105" s="35"/>
      <c r="C105" s="36"/>
      <c r="D105" s="191" t="s">
        <v>164</v>
      </c>
      <c r="E105" s="36"/>
      <c r="F105" s="192" t="s">
        <v>727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6" t="s">
        <v>164</v>
      </c>
      <c r="AU105" s="16" t="s">
        <v>23</v>
      </c>
    </row>
    <row r="106" spans="1:65" s="13" customFormat="1" ht="11.25">
      <c r="B106" s="198"/>
      <c r="C106" s="199"/>
      <c r="D106" s="191" t="s">
        <v>186</v>
      </c>
      <c r="E106" s="200" t="s">
        <v>34</v>
      </c>
      <c r="F106" s="201" t="s">
        <v>730</v>
      </c>
      <c r="G106" s="199"/>
      <c r="H106" s="202">
        <v>1</v>
      </c>
      <c r="I106" s="203"/>
      <c r="J106" s="199"/>
      <c r="K106" s="199"/>
      <c r="L106" s="204"/>
      <c r="M106" s="205"/>
      <c r="N106" s="206"/>
      <c r="O106" s="206"/>
      <c r="P106" s="206"/>
      <c r="Q106" s="206"/>
      <c r="R106" s="206"/>
      <c r="S106" s="206"/>
      <c r="T106" s="207"/>
      <c r="AT106" s="208" t="s">
        <v>186</v>
      </c>
      <c r="AU106" s="208" t="s">
        <v>23</v>
      </c>
      <c r="AV106" s="13" t="s">
        <v>22</v>
      </c>
      <c r="AW106" s="13" t="s">
        <v>39</v>
      </c>
      <c r="AX106" s="13" t="s">
        <v>23</v>
      </c>
      <c r="AY106" s="208" t="s">
        <v>155</v>
      </c>
    </row>
    <row r="107" spans="1:65" s="2" customFormat="1" ht="24.2" customHeight="1">
      <c r="A107" s="34"/>
      <c r="B107" s="35"/>
      <c r="C107" s="178" t="s">
        <v>209</v>
      </c>
      <c r="D107" s="178" t="s">
        <v>157</v>
      </c>
      <c r="E107" s="179" t="s">
        <v>731</v>
      </c>
      <c r="F107" s="180" t="s">
        <v>732</v>
      </c>
      <c r="G107" s="181" t="s">
        <v>176</v>
      </c>
      <c r="H107" s="182">
        <v>6</v>
      </c>
      <c r="I107" s="183"/>
      <c r="J107" s="184">
        <f>ROUND(I107*H107,2)</f>
        <v>0</v>
      </c>
      <c r="K107" s="180" t="s">
        <v>706</v>
      </c>
      <c r="L107" s="39"/>
      <c r="M107" s="185" t="s">
        <v>34</v>
      </c>
      <c r="N107" s="186" t="s">
        <v>48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162</v>
      </c>
      <c r="AT107" s="189" t="s">
        <v>157</v>
      </c>
      <c r="AU107" s="189" t="s">
        <v>23</v>
      </c>
      <c r="AY107" s="16" t="s">
        <v>155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6" t="s">
        <v>23</v>
      </c>
      <c r="BK107" s="190">
        <f>ROUND(I107*H107,2)</f>
        <v>0</v>
      </c>
      <c r="BL107" s="16" t="s">
        <v>162</v>
      </c>
      <c r="BM107" s="189" t="s">
        <v>733</v>
      </c>
    </row>
    <row r="108" spans="1:65" s="2" customFormat="1" ht="11.25">
      <c r="A108" s="34"/>
      <c r="B108" s="35"/>
      <c r="C108" s="36"/>
      <c r="D108" s="191" t="s">
        <v>164</v>
      </c>
      <c r="E108" s="36"/>
      <c r="F108" s="192" t="s">
        <v>732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6" t="s">
        <v>164</v>
      </c>
      <c r="AU108" s="16" t="s">
        <v>23</v>
      </c>
    </row>
    <row r="109" spans="1:65" s="2" customFormat="1" ht="33" customHeight="1">
      <c r="A109" s="34"/>
      <c r="B109" s="35"/>
      <c r="C109" s="178" t="s">
        <v>219</v>
      </c>
      <c r="D109" s="178" t="s">
        <v>157</v>
      </c>
      <c r="E109" s="179" t="s">
        <v>734</v>
      </c>
      <c r="F109" s="180" t="s">
        <v>735</v>
      </c>
      <c r="G109" s="181" t="s">
        <v>736</v>
      </c>
      <c r="H109" s="182">
        <v>6</v>
      </c>
      <c r="I109" s="183"/>
      <c r="J109" s="184">
        <f>ROUND(I109*H109,2)</f>
        <v>0</v>
      </c>
      <c r="K109" s="180" t="s">
        <v>706</v>
      </c>
      <c r="L109" s="39"/>
      <c r="M109" s="185" t="s">
        <v>34</v>
      </c>
      <c r="N109" s="186" t="s">
        <v>48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162</v>
      </c>
      <c r="AT109" s="189" t="s">
        <v>157</v>
      </c>
      <c r="AU109" s="189" t="s">
        <v>23</v>
      </c>
      <c r="AY109" s="16" t="s">
        <v>155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6" t="s">
        <v>23</v>
      </c>
      <c r="BK109" s="190">
        <f>ROUND(I109*H109,2)</f>
        <v>0</v>
      </c>
      <c r="BL109" s="16" t="s">
        <v>162</v>
      </c>
      <c r="BM109" s="189" t="s">
        <v>737</v>
      </c>
    </row>
    <row r="110" spans="1:65" s="2" customFormat="1" ht="19.5">
      <c r="A110" s="34"/>
      <c r="B110" s="35"/>
      <c r="C110" s="36"/>
      <c r="D110" s="191" t="s">
        <v>164</v>
      </c>
      <c r="E110" s="36"/>
      <c r="F110" s="192" t="s">
        <v>735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164</v>
      </c>
      <c r="AU110" s="16" t="s">
        <v>23</v>
      </c>
    </row>
    <row r="111" spans="1:65" s="12" customFormat="1" ht="25.9" customHeight="1">
      <c r="B111" s="162"/>
      <c r="C111" s="163"/>
      <c r="D111" s="164" t="s">
        <v>76</v>
      </c>
      <c r="E111" s="165" t="s">
        <v>738</v>
      </c>
      <c r="F111" s="165" t="s">
        <v>739</v>
      </c>
      <c r="G111" s="163"/>
      <c r="H111" s="163"/>
      <c r="I111" s="166"/>
      <c r="J111" s="167">
        <f>BK111</f>
        <v>0</v>
      </c>
      <c r="K111" s="163"/>
      <c r="L111" s="168"/>
      <c r="M111" s="169"/>
      <c r="N111" s="170"/>
      <c r="O111" s="170"/>
      <c r="P111" s="171">
        <f>SUM(P112:P129)</f>
        <v>0</v>
      </c>
      <c r="Q111" s="170"/>
      <c r="R111" s="171">
        <f>SUM(R112:R129)</f>
        <v>0</v>
      </c>
      <c r="S111" s="170"/>
      <c r="T111" s="172">
        <f>SUM(T112:T129)</f>
        <v>0</v>
      </c>
      <c r="AR111" s="173" t="s">
        <v>162</v>
      </c>
      <c r="AT111" s="174" t="s">
        <v>76</v>
      </c>
      <c r="AU111" s="174" t="s">
        <v>77</v>
      </c>
      <c r="AY111" s="173" t="s">
        <v>155</v>
      </c>
      <c r="BK111" s="175">
        <f>SUM(BK112:BK129)</f>
        <v>0</v>
      </c>
    </row>
    <row r="112" spans="1:65" s="2" customFormat="1" ht="49.15" customHeight="1">
      <c r="A112" s="34"/>
      <c r="B112" s="35"/>
      <c r="C112" s="178" t="s">
        <v>28</v>
      </c>
      <c r="D112" s="178" t="s">
        <v>157</v>
      </c>
      <c r="E112" s="179" t="s">
        <v>740</v>
      </c>
      <c r="F112" s="180" t="s">
        <v>741</v>
      </c>
      <c r="G112" s="181" t="s">
        <v>280</v>
      </c>
      <c r="H112" s="182">
        <v>107</v>
      </c>
      <c r="I112" s="183"/>
      <c r="J112" s="184">
        <f>ROUND(I112*H112,2)</f>
        <v>0</v>
      </c>
      <c r="K112" s="180" t="s">
        <v>706</v>
      </c>
      <c r="L112" s="39"/>
      <c r="M112" s="185" t="s">
        <v>34</v>
      </c>
      <c r="N112" s="186" t="s">
        <v>48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742</v>
      </c>
      <c r="AT112" s="189" t="s">
        <v>157</v>
      </c>
      <c r="AU112" s="189" t="s">
        <v>23</v>
      </c>
      <c r="AY112" s="16" t="s">
        <v>155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6" t="s">
        <v>23</v>
      </c>
      <c r="BK112" s="190">
        <f>ROUND(I112*H112,2)</f>
        <v>0</v>
      </c>
      <c r="BL112" s="16" t="s">
        <v>742</v>
      </c>
      <c r="BM112" s="189" t="s">
        <v>743</v>
      </c>
    </row>
    <row r="113" spans="1:65" s="2" customFormat="1" ht="29.25">
      <c r="A113" s="34"/>
      <c r="B113" s="35"/>
      <c r="C113" s="36"/>
      <c r="D113" s="191" t="s">
        <v>164</v>
      </c>
      <c r="E113" s="36"/>
      <c r="F113" s="192" t="s">
        <v>741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164</v>
      </c>
      <c r="AU113" s="16" t="s">
        <v>23</v>
      </c>
    </row>
    <row r="114" spans="1:65" s="13" customFormat="1" ht="11.25">
      <c r="B114" s="198"/>
      <c r="C114" s="199"/>
      <c r="D114" s="191" t="s">
        <v>186</v>
      </c>
      <c r="E114" s="200" t="s">
        <v>34</v>
      </c>
      <c r="F114" s="201" t="s">
        <v>744</v>
      </c>
      <c r="G114" s="199"/>
      <c r="H114" s="202">
        <v>107</v>
      </c>
      <c r="I114" s="203"/>
      <c r="J114" s="199"/>
      <c r="K114" s="199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186</v>
      </c>
      <c r="AU114" s="208" t="s">
        <v>23</v>
      </c>
      <c r="AV114" s="13" t="s">
        <v>22</v>
      </c>
      <c r="AW114" s="13" t="s">
        <v>39</v>
      </c>
      <c r="AX114" s="13" t="s">
        <v>23</v>
      </c>
      <c r="AY114" s="208" t="s">
        <v>155</v>
      </c>
    </row>
    <row r="115" spans="1:65" s="2" customFormat="1" ht="21.75" customHeight="1">
      <c r="A115" s="34"/>
      <c r="B115" s="35"/>
      <c r="C115" s="178" t="s">
        <v>231</v>
      </c>
      <c r="D115" s="178" t="s">
        <v>157</v>
      </c>
      <c r="E115" s="179" t="s">
        <v>745</v>
      </c>
      <c r="F115" s="180" t="s">
        <v>746</v>
      </c>
      <c r="G115" s="181" t="s">
        <v>280</v>
      </c>
      <c r="H115" s="182">
        <v>57</v>
      </c>
      <c r="I115" s="183"/>
      <c r="J115" s="184">
        <f>ROUND(I115*H115,2)</f>
        <v>0</v>
      </c>
      <c r="K115" s="180" t="s">
        <v>706</v>
      </c>
      <c r="L115" s="39"/>
      <c r="M115" s="185" t="s">
        <v>34</v>
      </c>
      <c r="N115" s="186" t="s">
        <v>48</v>
      </c>
      <c r="O115" s="64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742</v>
      </c>
      <c r="AT115" s="189" t="s">
        <v>157</v>
      </c>
      <c r="AU115" s="189" t="s">
        <v>23</v>
      </c>
      <c r="AY115" s="16" t="s">
        <v>155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6" t="s">
        <v>23</v>
      </c>
      <c r="BK115" s="190">
        <f>ROUND(I115*H115,2)</f>
        <v>0</v>
      </c>
      <c r="BL115" s="16" t="s">
        <v>742</v>
      </c>
      <c r="BM115" s="189" t="s">
        <v>747</v>
      </c>
    </row>
    <row r="116" spans="1:65" s="2" customFormat="1" ht="11.25">
      <c r="A116" s="34"/>
      <c r="B116" s="35"/>
      <c r="C116" s="36"/>
      <c r="D116" s="191" t="s">
        <v>164</v>
      </c>
      <c r="E116" s="36"/>
      <c r="F116" s="192" t="s">
        <v>746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6" t="s">
        <v>164</v>
      </c>
      <c r="AU116" s="16" t="s">
        <v>23</v>
      </c>
    </row>
    <row r="117" spans="1:65" s="2" customFormat="1" ht="58.5">
      <c r="A117" s="34"/>
      <c r="B117" s="35"/>
      <c r="C117" s="36"/>
      <c r="D117" s="191" t="s">
        <v>256</v>
      </c>
      <c r="E117" s="36"/>
      <c r="F117" s="220" t="s">
        <v>748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6" t="s">
        <v>256</v>
      </c>
      <c r="AU117" s="16" t="s">
        <v>23</v>
      </c>
    </row>
    <row r="118" spans="1:65" s="13" customFormat="1" ht="11.25">
      <c r="B118" s="198"/>
      <c r="C118" s="199"/>
      <c r="D118" s="191" t="s">
        <v>186</v>
      </c>
      <c r="E118" s="200" t="s">
        <v>34</v>
      </c>
      <c r="F118" s="201" t="s">
        <v>749</v>
      </c>
      <c r="G118" s="199"/>
      <c r="H118" s="202">
        <v>57</v>
      </c>
      <c r="I118" s="203"/>
      <c r="J118" s="199"/>
      <c r="K118" s="199"/>
      <c r="L118" s="204"/>
      <c r="M118" s="205"/>
      <c r="N118" s="206"/>
      <c r="O118" s="206"/>
      <c r="P118" s="206"/>
      <c r="Q118" s="206"/>
      <c r="R118" s="206"/>
      <c r="S118" s="206"/>
      <c r="T118" s="207"/>
      <c r="AT118" s="208" t="s">
        <v>186</v>
      </c>
      <c r="AU118" s="208" t="s">
        <v>23</v>
      </c>
      <c r="AV118" s="13" t="s">
        <v>22</v>
      </c>
      <c r="AW118" s="13" t="s">
        <v>39</v>
      </c>
      <c r="AX118" s="13" t="s">
        <v>23</v>
      </c>
      <c r="AY118" s="208" t="s">
        <v>155</v>
      </c>
    </row>
    <row r="119" spans="1:65" s="2" customFormat="1" ht="21.75" customHeight="1">
      <c r="A119" s="34"/>
      <c r="B119" s="35"/>
      <c r="C119" s="178" t="s">
        <v>237</v>
      </c>
      <c r="D119" s="178" t="s">
        <v>157</v>
      </c>
      <c r="E119" s="179" t="s">
        <v>750</v>
      </c>
      <c r="F119" s="180" t="s">
        <v>751</v>
      </c>
      <c r="G119" s="181" t="s">
        <v>280</v>
      </c>
      <c r="H119" s="182">
        <v>50</v>
      </c>
      <c r="I119" s="183"/>
      <c r="J119" s="184">
        <f>ROUND(I119*H119,2)</f>
        <v>0</v>
      </c>
      <c r="K119" s="180" t="s">
        <v>706</v>
      </c>
      <c r="L119" s="39"/>
      <c r="M119" s="185" t="s">
        <v>34</v>
      </c>
      <c r="N119" s="186" t="s">
        <v>48</v>
      </c>
      <c r="O119" s="64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742</v>
      </c>
      <c r="AT119" s="189" t="s">
        <v>157</v>
      </c>
      <c r="AU119" s="189" t="s">
        <v>23</v>
      </c>
      <c r="AY119" s="16" t="s">
        <v>155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6" t="s">
        <v>23</v>
      </c>
      <c r="BK119" s="190">
        <f>ROUND(I119*H119,2)</f>
        <v>0</v>
      </c>
      <c r="BL119" s="16" t="s">
        <v>742</v>
      </c>
      <c r="BM119" s="189" t="s">
        <v>752</v>
      </c>
    </row>
    <row r="120" spans="1:65" s="2" customFormat="1" ht="11.25">
      <c r="A120" s="34"/>
      <c r="B120" s="35"/>
      <c r="C120" s="36"/>
      <c r="D120" s="191" t="s">
        <v>164</v>
      </c>
      <c r="E120" s="36"/>
      <c r="F120" s="192" t="s">
        <v>751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6" t="s">
        <v>164</v>
      </c>
      <c r="AU120" s="16" t="s">
        <v>23</v>
      </c>
    </row>
    <row r="121" spans="1:65" s="13" customFormat="1" ht="11.25">
      <c r="B121" s="198"/>
      <c r="C121" s="199"/>
      <c r="D121" s="191" t="s">
        <v>186</v>
      </c>
      <c r="E121" s="200" t="s">
        <v>34</v>
      </c>
      <c r="F121" s="201" t="s">
        <v>753</v>
      </c>
      <c r="G121" s="199"/>
      <c r="H121" s="202">
        <v>50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186</v>
      </c>
      <c r="AU121" s="208" t="s">
        <v>23</v>
      </c>
      <c r="AV121" s="13" t="s">
        <v>22</v>
      </c>
      <c r="AW121" s="13" t="s">
        <v>39</v>
      </c>
      <c r="AX121" s="13" t="s">
        <v>23</v>
      </c>
      <c r="AY121" s="208" t="s">
        <v>155</v>
      </c>
    </row>
    <row r="122" spans="1:65" s="2" customFormat="1" ht="24.2" customHeight="1">
      <c r="A122" s="34"/>
      <c r="B122" s="35"/>
      <c r="C122" s="178" t="s">
        <v>244</v>
      </c>
      <c r="D122" s="178" t="s">
        <v>157</v>
      </c>
      <c r="E122" s="179" t="s">
        <v>754</v>
      </c>
      <c r="F122" s="180" t="s">
        <v>755</v>
      </c>
      <c r="G122" s="181" t="s">
        <v>176</v>
      </c>
      <c r="H122" s="182">
        <v>1</v>
      </c>
      <c r="I122" s="183"/>
      <c r="J122" s="184">
        <f>ROUND(I122*H122,2)</f>
        <v>0</v>
      </c>
      <c r="K122" s="180" t="s">
        <v>706</v>
      </c>
      <c r="L122" s="39"/>
      <c r="M122" s="185" t="s">
        <v>34</v>
      </c>
      <c r="N122" s="186" t="s">
        <v>48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742</v>
      </c>
      <c r="AT122" s="189" t="s">
        <v>157</v>
      </c>
      <c r="AU122" s="189" t="s">
        <v>23</v>
      </c>
      <c r="AY122" s="16" t="s">
        <v>155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6" t="s">
        <v>23</v>
      </c>
      <c r="BK122" s="190">
        <f>ROUND(I122*H122,2)</f>
        <v>0</v>
      </c>
      <c r="BL122" s="16" t="s">
        <v>742</v>
      </c>
      <c r="BM122" s="189" t="s">
        <v>756</v>
      </c>
    </row>
    <row r="123" spans="1:65" s="2" customFormat="1" ht="19.5">
      <c r="A123" s="34"/>
      <c r="B123" s="35"/>
      <c r="C123" s="36"/>
      <c r="D123" s="191" t="s">
        <v>164</v>
      </c>
      <c r="E123" s="36"/>
      <c r="F123" s="192" t="s">
        <v>755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6" t="s">
        <v>164</v>
      </c>
      <c r="AU123" s="16" t="s">
        <v>23</v>
      </c>
    </row>
    <row r="124" spans="1:65" s="2" customFormat="1" ht="19.5">
      <c r="A124" s="34"/>
      <c r="B124" s="35"/>
      <c r="C124" s="36"/>
      <c r="D124" s="191" t="s">
        <v>256</v>
      </c>
      <c r="E124" s="36"/>
      <c r="F124" s="220" t="s">
        <v>757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256</v>
      </c>
      <c r="AU124" s="16" t="s">
        <v>23</v>
      </c>
    </row>
    <row r="125" spans="1:65" s="2" customFormat="1" ht="24.2" customHeight="1">
      <c r="A125" s="34"/>
      <c r="B125" s="35"/>
      <c r="C125" s="178" t="s">
        <v>250</v>
      </c>
      <c r="D125" s="178" t="s">
        <v>157</v>
      </c>
      <c r="E125" s="179" t="s">
        <v>758</v>
      </c>
      <c r="F125" s="180" t="s">
        <v>759</v>
      </c>
      <c r="G125" s="181" t="s">
        <v>280</v>
      </c>
      <c r="H125" s="182">
        <v>50</v>
      </c>
      <c r="I125" s="183"/>
      <c r="J125" s="184">
        <f>ROUND(I125*H125,2)</f>
        <v>0</v>
      </c>
      <c r="K125" s="180" t="s">
        <v>706</v>
      </c>
      <c r="L125" s="39"/>
      <c r="M125" s="185" t="s">
        <v>34</v>
      </c>
      <c r="N125" s="186" t="s">
        <v>48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742</v>
      </c>
      <c r="AT125" s="189" t="s">
        <v>157</v>
      </c>
      <c r="AU125" s="189" t="s">
        <v>23</v>
      </c>
      <c r="AY125" s="16" t="s">
        <v>155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6" t="s">
        <v>23</v>
      </c>
      <c r="BK125" s="190">
        <f>ROUND(I125*H125,2)</f>
        <v>0</v>
      </c>
      <c r="BL125" s="16" t="s">
        <v>742</v>
      </c>
      <c r="BM125" s="189" t="s">
        <v>760</v>
      </c>
    </row>
    <row r="126" spans="1:65" s="2" customFormat="1" ht="11.25">
      <c r="A126" s="34"/>
      <c r="B126" s="35"/>
      <c r="C126" s="36"/>
      <c r="D126" s="191" t="s">
        <v>164</v>
      </c>
      <c r="E126" s="36"/>
      <c r="F126" s="192" t="s">
        <v>759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164</v>
      </c>
      <c r="AU126" s="16" t="s">
        <v>23</v>
      </c>
    </row>
    <row r="127" spans="1:65" s="13" customFormat="1" ht="11.25">
      <c r="B127" s="198"/>
      <c r="C127" s="199"/>
      <c r="D127" s="191" t="s">
        <v>186</v>
      </c>
      <c r="E127" s="200" t="s">
        <v>34</v>
      </c>
      <c r="F127" s="201" t="s">
        <v>761</v>
      </c>
      <c r="G127" s="199"/>
      <c r="H127" s="202">
        <v>50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186</v>
      </c>
      <c r="AU127" s="208" t="s">
        <v>23</v>
      </c>
      <c r="AV127" s="13" t="s">
        <v>22</v>
      </c>
      <c r="AW127" s="13" t="s">
        <v>39</v>
      </c>
      <c r="AX127" s="13" t="s">
        <v>23</v>
      </c>
      <c r="AY127" s="208" t="s">
        <v>155</v>
      </c>
    </row>
    <row r="128" spans="1:65" s="2" customFormat="1" ht="33" customHeight="1">
      <c r="A128" s="34"/>
      <c r="B128" s="35"/>
      <c r="C128" s="178" t="s">
        <v>8</v>
      </c>
      <c r="D128" s="178" t="s">
        <v>157</v>
      </c>
      <c r="E128" s="179" t="s">
        <v>762</v>
      </c>
      <c r="F128" s="180" t="s">
        <v>763</v>
      </c>
      <c r="G128" s="181" t="s">
        <v>176</v>
      </c>
      <c r="H128" s="182">
        <v>1</v>
      </c>
      <c r="I128" s="183"/>
      <c r="J128" s="184">
        <f>ROUND(I128*H128,2)</f>
        <v>0</v>
      </c>
      <c r="K128" s="180" t="s">
        <v>706</v>
      </c>
      <c r="L128" s="39"/>
      <c r="M128" s="185" t="s">
        <v>34</v>
      </c>
      <c r="N128" s="186" t="s">
        <v>48</v>
      </c>
      <c r="O128" s="64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742</v>
      </c>
      <c r="AT128" s="189" t="s">
        <v>157</v>
      </c>
      <c r="AU128" s="189" t="s">
        <v>23</v>
      </c>
      <c r="AY128" s="16" t="s">
        <v>155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6" t="s">
        <v>23</v>
      </c>
      <c r="BK128" s="190">
        <f>ROUND(I128*H128,2)</f>
        <v>0</v>
      </c>
      <c r="BL128" s="16" t="s">
        <v>742</v>
      </c>
      <c r="BM128" s="189" t="s">
        <v>764</v>
      </c>
    </row>
    <row r="129" spans="1:47" s="2" customFormat="1" ht="19.5">
      <c r="A129" s="34"/>
      <c r="B129" s="35"/>
      <c r="C129" s="36"/>
      <c r="D129" s="191" t="s">
        <v>164</v>
      </c>
      <c r="E129" s="36"/>
      <c r="F129" s="192" t="s">
        <v>763</v>
      </c>
      <c r="G129" s="36"/>
      <c r="H129" s="36"/>
      <c r="I129" s="193"/>
      <c r="J129" s="36"/>
      <c r="K129" s="36"/>
      <c r="L129" s="39"/>
      <c r="M129" s="231"/>
      <c r="N129" s="232"/>
      <c r="O129" s="233"/>
      <c r="P129" s="233"/>
      <c r="Q129" s="233"/>
      <c r="R129" s="233"/>
      <c r="S129" s="233"/>
      <c r="T129" s="2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6" t="s">
        <v>164</v>
      </c>
      <c r="AU129" s="16" t="s">
        <v>23</v>
      </c>
    </row>
    <row r="130" spans="1:47" s="2" customFormat="1" ht="6.95" customHeight="1">
      <c r="A130" s="34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39"/>
      <c r="M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</sheetData>
  <sheetProtection algorithmName="SHA-512" hashValue="26Q5vfX7yc+GNt2XWnyFA7LARZU67y9SeQhpy/LwflkV9qlmQ3sPLRp6bNmErgB6Y9XYE08bBQglm0fJvUdpdg==" saltValue="9hjOHxJIRbcionKRopahb+C3NtF8eTK10RYsC3aFPL/IeGSLcNEEKnLMFfxPP4TxM/GP00uvUj1MSJlccBPbfA==" spinCount="100000" sheet="1" objects="1" scenarios="1" formatColumns="0" formatRows="0" autoFilter="0"/>
  <autoFilter ref="C86:K129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tabSelected="1" topLeftCell="A103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22</v>
      </c>
    </row>
    <row r="4" spans="1:46" s="1" customFormat="1" ht="24.95" customHeight="1">
      <c r="B4" s="19"/>
      <c r="D4" s="110" t="s">
        <v>114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282" t="str">
        <f>'Rekapitulace stavby'!K6</f>
        <v>Oprava mostů v úseku Polička - Borová u Poličky</v>
      </c>
      <c r="F7" s="283"/>
      <c r="G7" s="283"/>
      <c r="H7" s="283"/>
      <c r="L7" s="19"/>
    </row>
    <row r="8" spans="1:46" s="1" customFormat="1" ht="12" customHeight="1">
      <c r="B8" s="19"/>
      <c r="D8" s="112" t="s">
        <v>115</v>
      </c>
      <c r="L8" s="19"/>
    </row>
    <row r="9" spans="1:46" s="2" customFormat="1" ht="16.5" customHeight="1">
      <c r="A9" s="34"/>
      <c r="B9" s="39"/>
      <c r="C9" s="34"/>
      <c r="D9" s="34"/>
      <c r="E9" s="282" t="s">
        <v>116</v>
      </c>
      <c r="F9" s="284"/>
      <c r="G9" s="284"/>
      <c r="H9" s="28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85" t="s">
        <v>765</v>
      </c>
      <c r="F11" s="284"/>
      <c r="G11" s="284"/>
      <c r="H11" s="28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34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103" t="s">
        <v>25</v>
      </c>
      <c r="G14" s="34"/>
      <c r="H14" s="34"/>
      <c r="I14" s="112" t="s">
        <v>26</v>
      </c>
      <c r="J14" s="114" t="str">
        <f>'Rekapitulace stavby'!AN8</f>
        <v>7. 7. 2022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32</v>
      </c>
      <c r="E16" s="34"/>
      <c r="F16" s="34"/>
      <c r="G16" s="34"/>
      <c r="H16" s="34"/>
      <c r="I16" s="112" t="s">
        <v>33</v>
      </c>
      <c r="J16" s="103" t="s">
        <v>34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25</v>
      </c>
      <c r="F17" s="34"/>
      <c r="G17" s="34"/>
      <c r="H17" s="34"/>
      <c r="I17" s="112" t="s">
        <v>35</v>
      </c>
      <c r="J17" s="103" t="s">
        <v>34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33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86" t="str">
        <f>'Rekapitulace stavby'!E14</f>
        <v>Vyplň údaj</v>
      </c>
      <c r="F20" s="287"/>
      <c r="G20" s="287"/>
      <c r="H20" s="287"/>
      <c r="I20" s="112" t="s">
        <v>35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33</v>
      </c>
      <c r="J22" s="103" t="s">
        <v>34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25</v>
      </c>
      <c r="F23" s="34"/>
      <c r="G23" s="34"/>
      <c r="H23" s="34"/>
      <c r="I23" s="112" t="s">
        <v>35</v>
      </c>
      <c r="J23" s="103" t="s">
        <v>34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33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35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41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88" t="s">
        <v>34</v>
      </c>
      <c r="F29" s="288"/>
      <c r="G29" s="288"/>
      <c r="H29" s="28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43</v>
      </c>
      <c r="E32" s="34"/>
      <c r="F32" s="34"/>
      <c r="G32" s="34"/>
      <c r="H32" s="34"/>
      <c r="I32" s="34"/>
      <c r="J32" s="120">
        <f>ROUND(J92,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45</v>
      </c>
      <c r="G34" s="34"/>
      <c r="H34" s="34"/>
      <c r="I34" s="121" t="s">
        <v>44</v>
      </c>
      <c r="J34" s="121" t="s">
        <v>46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47</v>
      </c>
      <c r="E35" s="112" t="s">
        <v>48</v>
      </c>
      <c r="F35" s="123">
        <f>ROUND((SUM(BE92:BE127)),  2)</f>
        <v>0</v>
      </c>
      <c r="G35" s="34"/>
      <c r="H35" s="34"/>
      <c r="I35" s="124">
        <v>0.21</v>
      </c>
      <c r="J35" s="123">
        <f>ROUND(((SUM(BE92:BE127))*I35),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49</v>
      </c>
      <c r="F36" s="123">
        <f>ROUND((SUM(BF92:BF127)),  2)</f>
        <v>0</v>
      </c>
      <c r="G36" s="34"/>
      <c r="H36" s="34"/>
      <c r="I36" s="124">
        <v>0.15</v>
      </c>
      <c r="J36" s="123">
        <f>ROUND(((SUM(BF92:BF127))*I36),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50</v>
      </c>
      <c r="F37" s="123">
        <f>ROUND((SUM(BG92:BG127)),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51</v>
      </c>
      <c r="F38" s="123">
        <f>ROUND((SUM(BH92:BH127)),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52</v>
      </c>
      <c r="F39" s="123">
        <f>ROUND((SUM(BI92:BI127)),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53</v>
      </c>
      <c r="E41" s="127"/>
      <c r="F41" s="127"/>
      <c r="G41" s="128" t="s">
        <v>54</v>
      </c>
      <c r="H41" s="129" t="s">
        <v>55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2" t="s">
        <v>119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89" t="str">
        <f>E7</f>
        <v>Oprava mostů v úseku Polička - Borová u Poličky</v>
      </c>
      <c r="F50" s="290"/>
      <c r="G50" s="290"/>
      <c r="H50" s="29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0"/>
      <c r="C51" s="28" t="s">
        <v>115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4"/>
      <c r="B52" s="35"/>
      <c r="C52" s="36"/>
      <c r="D52" s="36"/>
      <c r="E52" s="289" t="s">
        <v>116</v>
      </c>
      <c r="F52" s="291"/>
      <c r="G52" s="291"/>
      <c r="H52" s="29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8" t="s">
        <v>117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43" t="str">
        <f>E11</f>
        <v>1.3 - SO 01- VRN - Most v km 22,005</v>
      </c>
      <c r="F54" s="291"/>
      <c r="G54" s="291"/>
      <c r="H54" s="29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8" t="s">
        <v>24</v>
      </c>
      <c r="D56" s="36"/>
      <c r="E56" s="36"/>
      <c r="F56" s="26" t="str">
        <f>F14</f>
        <v xml:space="preserve"> </v>
      </c>
      <c r="G56" s="36"/>
      <c r="H56" s="36"/>
      <c r="I56" s="28" t="s">
        <v>26</v>
      </c>
      <c r="J56" s="59" t="str">
        <f>IF(J14="","",J14)</f>
        <v>7. 7. 2022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8" t="s">
        <v>32</v>
      </c>
      <c r="D58" s="36"/>
      <c r="E58" s="36"/>
      <c r="F58" s="26" t="str">
        <f>E17</f>
        <v xml:space="preserve"> </v>
      </c>
      <c r="G58" s="36"/>
      <c r="H58" s="36"/>
      <c r="I58" s="28" t="s">
        <v>38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120</v>
      </c>
      <c r="D61" s="137"/>
      <c r="E61" s="137"/>
      <c r="F61" s="137"/>
      <c r="G61" s="137"/>
      <c r="H61" s="137"/>
      <c r="I61" s="137"/>
      <c r="J61" s="138" t="s">
        <v>121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75</v>
      </c>
      <c r="D63" s="36"/>
      <c r="E63" s="36"/>
      <c r="F63" s="36"/>
      <c r="G63" s="36"/>
      <c r="H63" s="36"/>
      <c r="I63" s="36"/>
      <c r="J63" s="77">
        <f>J92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122</v>
      </c>
    </row>
    <row r="64" spans="1:47" s="9" customFormat="1" ht="24.95" hidden="1" customHeight="1">
      <c r="B64" s="140"/>
      <c r="C64" s="141"/>
      <c r="D64" s="142" t="s">
        <v>138</v>
      </c>
      <c r="E64" s="143"/>
      <c r="F64" s="143"/>
      <c r="G64" s="143"/>
      <c r="H64" s="143"/>
      <c r="I64" s="143"/>
      <c r="J64" s="144">
        <f>J93</f>
        <v>0</v>
      </c>
      <c r="K64" s="141"/>
      <c r="L64" s="145"/>
    </row>
    <row r="65" spans="1:31" s="10" customFormat="1" ht="19.899999999999999" hidden="1" customHeight="1">
      <c r="B65" s="146"/>
      <c r="C65" s="97"/>
      <c r="D65" s="147" t="s">
        <v>766</v>
      </c>
      <c r="E65" s="148"/>
      <c r="F65" s="148"/>
      <c r="G65" s="148"/>
      <c r="H65" s="148"/>
      <c r="I65" s="148"/>
      <c r="J65" s="149">
        <f>J94</f>
        <v>0</v>
      </c>
      <c r="K65" s="97"/>
      <c r="L65" s="150"/>
    </row>
    <row r="66" spans="1:31" s="9" customFormat="1" ht="24.95" hidden="1" customHeight="1">
      <c r="B66" s="140"/>
      <c r="C66" s="141"/>
      <c r="D66" s="142" t="s">
        <v>767</v>
      </c>
      <c r="E66" s="143"/>
      <c r="F66" s="143"/>
      <c r="G66" s="143"/>
      <c r="H66" s="143"/>
      <c r="I66" s="143"/>
      <c r="J66" s="144">
        <f>J99</f>
        <v>0</v>
      </c>
      <c r="K66" s="141"/>
      <c r="L66" s="145"/>
    </row>
    <row r="67" spans="1:31" s="9" customFormat="1" ht="24.95" hidden="1" customHeight="1">
      <c r="B67" s="140"/>
      <c r="C67" s="141"/>
      <c r="D67" s="142" t="s">
        <v>768</v>
      </c>
      <c r="E67" s="143"/>
      <c r="F67" s="143"/>
      <c r="G67" s="143"/>
      <c r="H67" s="143"/>
      <c r="I67" s="143"/>
      <c r="J67" s="144">
        <f>J105</f>
        <v>0</v>
      </c>
      <c r="K67" s="141"/>
      <c r="L67" s="145"/>
    </row>
    <row r="68" spans="1:31" s="10" customFormat="1" ht="19.899999999999999" hidden="1" customHeight="1">
      <c r="B68" s="146"/>
      <c r="C68" s="97"/>
      <c r="D68" s="147" t="s">
        <v>769</v>
      </c>
      <c r="E68" s="148"/>
      <c r="F68" s="148"/>
      <c r="G68" s="148"/>
      <c r="H68" s="148"/>
      <c r="I68" s="148"/>
      <c r="J68" s="149">
        <f>J106</f>
        <v>0</v>
      </c>
      <c r="K68" s="97"/>
      <c r="L68" s="150"/>
    </row>
    <row r="69" spans="1:31" s="10" customFormat="1" ht="19.899999999999999" hidden="1" customHeight="1">
      <c r="B69" s="146"/>
      <c r="C69" s="97"/>
      <c r="D69" s="147" t="s">
        <v>770</v>
      </c>
      <c r="E69" s="148"/>
      <c r="F69" s="148"/>
      <c r="G69" s="148"/>
      <c r="H69" s="148"/>
      <c r="I69" s="148"/>
      <c r="J69" s="149">
        <f>J114</f>
        <v>0</v>
      </c>
      <c r="K69" s="97"/>
      <c r="L69" s="150"/>
    </row>
    <row r="70" spans="1:31" s="10" customFormat="1" ht="19.899999999999999" hidden="1" customHeight="1">
      <c r="B70" s="146"/>
      <c r="C70" s="97"/>
      <c r="D70" s="147" t="s">
        <v>771</v>
      </c>
      <c r="E70" s="148"/>
      <c r="F70" s="148"/>
      <c r="G70" s="148"/>
      <c r="H70" s="148"/>
      <c r="I70" s="148"/>
      <c r="J70" s="149">
        <f>J124</f>
        <v>0</v>
      </c>
      <c r="K70" s="97"/>
      <c r="L70" s="150"/>
    </row>
    <row r="71" spans="1:31" s="2" customFormat="1" ht="21.75" hidden="1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hidden="1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ht="11.25" hidden="1"/>
    <row r="74" spans="1:31" ht="11.25" hidden="1"/>
    <row r="75" spans="1:31" ht="11.25" hidden="1"/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2" t="s">
        <v>140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8" t="s">
        <v>16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289" t="str">
        <f>E7</f>
        <v>Oprava mostů v úseku Polička - Borová u Poličky</v>
      </c>
      <c r="F80" s="290"/>
      <c r="G80" s="290"/>
      <c r="H80" s="290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" customFormat="1" ht="12" customHeight="1">
      <c r="B81" s="20"/>
      <c r="C81" s="28" t="s">
        <v>115</v>
      </c>
      <c r="D81" s="21"/>
      <c r="E81" s="21"/>
      <c r="F81" s="21"/>
      <c r="G81" s="21"/>
      <c r="H81" s="21"/>
      <c r="I81" s="21"/>
      <c r="J81" s="21"/>
      <c r="K81" s="21"/>
      <c r="L81" s="19"/>
    </row>
    <row r="82" spans="1:65" s="2" customFormat="1" ht="16.5" customHeight="1">
      <c r="A82" s="34"/>
      <c r="B82" s="35"/>
      <c r="C82" s="36"/>
      <c r="D82" s="36"/>
      <c r="E82" s="289" t="s">
        <v>116</v>
      </c>
      <c r="F82" s="291"/>
      <c r="G82" s="291"/>
      <c r="H82" s="291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8" t="s">
        <v>117</v>
      </c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6.5" customHeight="1">
      <c r="A84" s="34"/>
      <c r="B84" s="35"/>
      <c r="C84" s="36"/>
      <c r="D84" s="36"/>
      <c r="E84" s="243" t="str">
        <f>E11</f>
        <v>1.3 - SO 01- VRN - Most v km 22,005</v>
      </c>
      <c r="F84" s="291"/>
      <c r="G84" s="291"/>
      <c r="H84" s="291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2" customHeight="1">
      <c r="A86" s="34"/>
      <c r="B86" s="35"/>
      <c r="C86" s="28" t="s">
        <v>24</v>
      </c>
      <c r="D86" s="36"/>
      <c r="E86" s="36"/>
      <c r="F86" s="26" t="str">
        <f>F14</f>
        <v xml:space="preserve"> </v>
      </c>
      <c r="G86" s="36"/>
      <c r="H86" s="36"/>
      <c r="I86" s="28" t="s">
        <v>26</v>
      </c>
      <c r="J86" s="59" t="str">
        <f>IF(J14="","",J14)</f>
        <v>7. 7. 2022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8" t="s">
        <v>32</v>
      </c>
      <c r="D88" s="36"/>
      <c r="E88" s="36"/>
      <c r="F88" s="26" t="str">
        <f>E17</f>
        <v xml:space="preserve"> </v>
      </c>
      <c r="G88" s="36"/>
      <c r="H88" s="36"/>
      <c r="I88" s="28" t="s">
        <v>38</v>
      </c>
      <c r="J88" s="32" t="str">
        <f>E23</f>
        <v xml:space="preserve"> 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8" t="s">
        <v>36</v>
      </c>
      <c r="D89" s="36"/>
      <c r="E89" s="36"/>
      <c r="F89" s="26" t="str">
        <f>IF(E20="","",E20)</f>
        <v>Vyplň údaj</v>
      </c>
      <c r="G89" s="36"/>
      <c r="H89" s="36"/>
      <c r="I89" s="28" t="s">
        <v>40</v>
      </c>
      <c r="J89" s="32" t="str">
        <f>E26</f>
        <v xml:space="preserve"> 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0.3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11" customFormat="1" ht="29.25" customHeight="1">
      <c r="A91" s="151"/>
      <c r="B91" s="152"/>
      <c r="C91" s="153" t="s">
        <v>141</v>
      </c>
      <c r="D91" s="154" t="s">
        <v>62</v>
      </c>
      <c r="E91" s="154" t="s">
        <v>58</v>
      </c>
      <c r="F91" s="154" t="s">
        <v>59</v>
      </c>
      <c r="G91" s="154" t="s">
        <v>142</v>
      </c>
      <c r="H91" s="154" t="s">
        <v>143</v>
      </c>
      <c r="I91" s="154" t="s">
        <v>144</v>
      </c>
      <c r="J91" s="154" t="s">
        <v>121</v>
      </c>
      <c r="K91" s="155" t="s">
        <v>145</v>
      </c>
      <c r="L91" s="156"/>
      <c r="M91" s="68" t="s">
        <v>34</v>
      </c>
      <c r="N91" s="69" t="s">
        <v>47</v>
      </c>
      <c r="O91" s="69" t="s">
        <v>146</v>
      </c>
      <c r="P91" s="69" t="s">
        <v>147</v>
      </c>
      <c r="Q91" s="69" t="s">
        <v>148</v>
      </c>
      <c r="R91" s="69" t="s">
        <v>149</v>
      </c>
      <c r="S91" s="69" t="s">
        <v>150</v>
      </c>
      <c r="T91" s="70" t="s">
        <v>151</v>
      </c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</row>
    <row r="92" spans="1:65" s="2" customFormat="1" ht="22.9" customHeight="1">
      <c r="A92" s="34"/>
      <c r="B92" s="35"/>
      <c r="C92" s="75" t="s">
        <v>152</v>
      </c>
      <c r="D92" s="36"/>
      <c r="E92" s="36"/>
      <c r="F92" s="36"/>
      <c r="G92" s="36"/>
      <c r="H92" s="36"/>
      <c r="I92" s="36"/>
      <c r="J92" s="157">
        <f>BK92</f>
        <v>0</v>
      </c>
      <c r="K92" s="36"/>
      <c r="L92" s="39"/>
      <c r="M92" s="71"/>
      <c r="N92" s="158"/>
      <c r="O92" s="72"/>
      <c r="P92" s="159">
        <f>P93+P99+P105</f>
        <v>0</v>
      </c>
      <c r="Q92" s="72"/>
      <c r="R92" s="159">
        <f>R93+R99+R105</f>
        <v>0</v>
      </c>
      <c r="S92" s="72"/>
      <c r="T92" s="160">
        <f>T93+T99+T105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6" t="s">
        <v>76</v>
      </c>
      <c r="AU92" s="16" t="s">
        <v>122</v>
      </c>
      <c r="BK92" s="161">
        <f>BK93+BK99+BK105</f>
        <v>0</v>
      </c>
    </row>
    <row r="93" spans="1:65" s="12" customFormat="1" ht="25.9" customHeight="1">
      <c r="B93" s="162"/>
      <c r="C93" s="163"/>
      <c r="D93" s="164" t="s">
        <v>76</v>
      </c>
      <c r="E93" s="165" t="s">
        <v>303</v>
      </c>
      <c r="F93" s="165" t="s">
        <v>671</v>
      </c>
      <c r="G93" s="163"/>
      <c r="H93" s="163"/>
      <c r="I93" s="166"/>
      <c r="J93" s="167">
        <f>BK93</f>
        <v>0</v>
      </c>
      <c r="K93" s="163"/>
      <c r="L93" s="168"/>
      <c r="M93" s="169"/>
      <c r="N93" s="170"/>
      <c r="O93" s="170"/>
      <c r="P93" s="171">
        <f>P94</f>
        <v>0</v>
      </c>
      <c r="Q93" s="170"/>
      <c r="R93" s="171">
        <f>R94</f>
        <v>0</v>
      </c>
      <c r="S93" s="170"/>
      <c r="T93" s="172">
        <f>T94</f>
        <v>0</v>
      </c>
      <c r="AR93" s="173" t="s">
        <v>173</v>
      </c>
      <c r="AT93" s="174" t="s">
        <v>76</v>
      </c>
      <c r="AU93" s="174" t="s">
        <v>77</v>
      </c>
      <c r="AY93" s="173" t="s">
        <v>155</v>
      </c>
      <c r="BK93" s="175">
        <f>BK94</f>
        <v>0</v>
      </c>
    </row>
    <row r="94" spans="1:65" s="12" customFormat="1" ht="22.9" customHeight="1">
      <c r="B94" s="162"/>
      <c r="C94" s="163"/>
      <c r="D94" s="164" t="s">
        <v>76</v>
      </c>
      <c r="E94" s="176" t="s">
        <v>772</v>
      </c>
      <c r="F94" s="176" t="s">
        <v>773</v>
      </c>
      <c r="G94" s="163"/>
      <c r="H94" s="163"/>
      <c r="I94" s="166"/>
      <c r="J94" s="177">
        <f>BK94</f>
        <v>0</v>
      </c>
      <c r="K94" s="163"/>
      <c r="L94" s="168"/>
      <c r="M94" s="169"/>
      <c r="N94" s="170"/>
      <c r="O94" s="170"/>
      <c r="P94" s="171">
        <f>SUM(P95:P98)</f>
        <v>0</v>
      </c>
      <c r="Q94" s="170"/>
      <c r="R94" s="171">
        <f>SUM(R95:R98)</f>
        <v>0</v>
      </c>
      <c r="S94" s="170"/>
      <c r="T94" s="172">
        <f>SUM(T95:T98)</f>
        <v>0</v>
      </c>
      <c r="AR94" s="173" t="s">
        <v>173</v>
      </c>
      <c r="AT94" s="174" t="s">
        <v>76</v>
      </c>
      <c r="AU94" s="174" t="s">
        <v>23</v>
      </c>
      <c r="AY94" s="173" t="s">
        <v>155</v>
      </c>
      <c r="BK94" s="175">
        <f>SUM(BK95:BK98)</f>
        <v>0</v>
      </c>
    </row>
    <row r="95" spans="1:65" s="2" customFormat="1" ht="16.5" customHeight="1">
      <c r="A95" s="34"/>
      <c r="B95" s="35"/>
      <c r="C95" s="178" t="s">
        <v>23</v>
      </c>
      <c r="D95" s="178" t="s">
        <v>157</v>
      </c>
      <c r="E95" s="179" t="s">
        <v>774</v>
      </c>
      <c r="F95" s="180" t="s">
        <v>775</v>
      </c>
      <c r="G95" s="181" t="s">
        <v>176</v>
      </c>
      <c r="H95" s="182">
        <v>1</v>
      </c>
      <c r="I95" s="183"/>
      <c r="J95" s="184">
        <f>ROUND(I95*H95,2)</f>
        <v>0</v>
      </c>
      <c r="K95" s="180" t="s">
        <v>161</v>
      </c>
      <c r="L95" s="39"/>
      <c r="M95" s="185" t="s">
        <v>34</v>
      </c>
      <c r="N95" s="186" t="s">
        <v>48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619</v>
      </c>
      <c r="AT95" s="189" t="s">
        <v>157</v>
      </c>
      <c r="AU95" s="189" t="s">
        <v>22</v>
      </c>
      <c r="AY95" s="16" t="s">
        <v>155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6" t="s">
        <v>23</v>
      </c>
      <c r="BK95" s="190">
        <f>ROUND(I95*H95,2)</f>
        <v>0</v>
      </c>
      <c r="BL95" s="16" t="s">
        <v>619</v>
      </c>
      <c r="BM95" s="189" t="s">
        <v>776</v>
      </c>
    </row>
    <row r="96" spans="1:65" s="2" customFormat="1" ht="11.25">
      <c r="A96" s="34"/>
      <c r="B96" s="35"/>
      <c r="C96" s="36"/>
      <c r="D96" s="191" t="s">
        <v>164</v>
      </c>
      <c r="E96" s="36"/>
      <c r="F96" s="192" t="s">
        <v>775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6" t="s">
        <v>164</v>
      </c>
      <c r="AU96" s="16" t="s">
        <v>22</v>
      </c>
    </row>
    <row r="97" spans="1:65" s="2" customFormat="1" ht="11.25">
      <c r="A97" s="34"/>
      <c r="B97" s="35"/>
      <c r="C97" s="36"/>
      <c r="D97" s="196" t="s">
        <v>166</v>
      </c>
      <c r="E97" s="36"/>
      <c r="F97" s="197" t="s">
        <v>777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6" t="s">
        <v>166</v>
      </c>
      <c r="AU97" s="16" t="s">
        <v>22</v>
      </c>
    </row>
    <row r="98" spans="1:65" s="2" customFormat="1" ht="19.5">
      <c r="A98" s="34"/>
      <c r="B98" s="35"/>
      <c r="C98" s="36"/>
      <c r="D98" s="191" t="s">
        <v>256</v>
      </c>
      <c r="E98" s="36"/>
      <c r="F98" s="220" t="s">
        <v>778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6" t="s">
        <v>256</v>
      </c>
      <c r="AU98" s="16" t="s">
        <v>22</v>
      </c>
    </row>
    <row r="99" spans="1:65" s="12" customFormat="1" ht="25.9" customHeight="1">
      <c r="B99" s="162"/>
      <c r="C99" s="163"/>
      <c r="D99" s="164" t="s">
        <v>76</v>
      </c>
      <c r="E99" s="165" t="s">
        <v>779</v>
      </c>
      <c r="F99" s="165" t="s">
        <v>780</v>
      </c>
      <c r="G99" s="163"/>
      <c r="H99" s="163"/>
      <c r="I99" s="166"/>
      <c r="J99" s="167">
        <f>BK99</f>
        <v>0</v>
      </c>
      <c r="K99" s="163"/>
      <c r="L99" s="168"/>
      <c r="M99" s="169"/>
      <c r="N99" s="170"/>
      <c r="O99" s="170"/>
      <c r="P99" s="171">
        <f>SUM(P100:P104)</f>
        <v>0</v>
      </c>
      <c r="Q99" s="170"/>
      <c r="R99" s="171">
        <f>SUM(R100:R104)</f>
        <v>0</v>
      </c>
      <c r="S99" s="170"/>
      <c r="T99" s="172">
        <f>SUM(T100:T104)</f>
        <v>0</v>
      </c>
      <c r="AR99" s="173" t="s">
        <v>162</v>
      </c>
      <c r="AT99" s="174" t="s">
        <v>76</v>
      </c>
      <c r="AU99" s="174" t="s">
        <v>77</v>
      </c>
      <c r="AY99" s="173" t="s">
        <v>155</v>
      </c>
      <c r="BK99" s="175">
        <f>SUM(BK100:BK104)</f>
        <v>0</v>
      </c>
    </row>
    <row r="100" spans="1:65" s="2" customFormat="1" ht="16.5" customHeight="1">
      <c r="A100" s="34"/>
      <c r="B100" s="35"/>
      <c r="C100" s="178" t="s">
        <v>22</v>
      </c>
      <c r="D100" s="178" t="s">
        <v>157</v>
      </c>
      <c r="E100" s="179" t="s">
        <v>781</v>
      </c>
      <c r="F100" s="180" t="s">
        <v>782</v>
      </c>
      <c r="G100" s="181" t="s">
        <v>297</v>
      </c>
      <c r="H100" s="182">
        <v>80</v>
      </c>
      <c r="I100" s="183"/>
      <c r="J100" s="184">
        <f>ROUND(I100*H100,2)</f>
        <v>0</v>
      </c>
      <c r="K100" s="180" t="s">
        <v>161</v>
      </c>
      <c r="L100" s="39"/>
      <c r="M100" s="185" t="s">
        <v>34</v>
      </c>
      <c r="N100" s="186" t="s">
        <v>48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742</v>
      </c>
      <c r="AT100" s="189" t="s">
        <v>157</v>
      </c>
      <c r="AU100" s="189" t="s">
        <v>23</v>
      </c>
      <c r="AY100" s="16" t="s">
        <v>155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6" t="s">
        <v>23</v>
      </c>
      <c r="BK100" s="190">
        <f>ROUND(I100*H100,2)</f>
        <v>0</v>
      </c>
      <c r="BL100" s="16" t="s">
        <v>742</v>
      </c>
      <c r="BM100" s="189" t="s">
        <v>783</v>
      </c>
    </row>
    <row r="101" spans="1:65" s="2" customFormat="1" ht="19.5">
      <c r="A101" s="34"/>
      <c r="B101" s="35"/>
      <c r="C101" s="36"/>
      <c r="D101" s="191" t="s">
        <v>164</v>
      </c>
      <c r="E101" s="36"/>
      <c r="F101" s="192" t="s">
        <v>784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6" t="s">
        <v>164</v>
      </c>
      <c r="AU101" s="16" t="s">
        <v>23</v>
      </c>
    </row>
    <row r="102" spans="1:65" s="2" customFormat="1" ht="11.25">
      <c r="A102" s="34"/>
      <c r="B102" s="35"/>
      <c r="C102" s="36"/>
      <c r="D102" s="196" t="s">
        <v>166</v>
      </c>
      <c r="E102" s="36"/>
      <c r="F102" s="197" t="s">
        <v>785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6" t="s">
        <v>166</v>
      </c>
      <c r="AU102" s="16" t="s">
        <v>23</v>
      </c>
    </row>
    <row r="103" spans="1:65" s="2" customFormat="1" ht="19.5">
      <c r="A103" s="34"/>
      <c r="B103" s="35"/>
      <c r="C103" s="36"/>
      <c r="D103" s="191" t="s">
        <v>256</v>
      </c>
      <c r="E103" s="36"/>
      <c r="F103" s="220" t="s">
        <v>786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6" t="s">
        <v>256</v>
      </c>
      <c r="AU103" s="16" t="s">
        <v>23</v>
      </c>
    </row>
    <row r="104" spans="1:65" s="13" customFormat="1" ht="11.25">
      <c r="B104" s="198"/>
      <c r="C104" s="199"/>
      <c r="D104" s="191" t="s">
        <v>186</v>
      </c>
      <c r="E104" s="200" t="s">
        <v>34</v>
      </c>
      <c r="F104" s="201" t="s">
        <v>787</v>
      </c>
      <c r="G104" s="199"/>
      <c r="H104" s="202">
        <v>80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186</v>
      </c>
      <c r="AU104" s="208" t="s">
        <v>23</v>
      </c>
      <c r="AV104" s="13" t="s">
        <v>22</v>
      </c>
      <c r="AW104" s="13" t="s">
        <v>39</v>
      </c>
      <c r="AX104" s="13" t="s">
        <v>23</v>
      </c>
      <c r="AY104" s="208" t="s">
        <v>155</v>
      </c>
    </row>
    <row r="105" spans="1:65" s="12" customFormat="1" ht="25.9" customHeight="1">
      <c r="B105" s="162"/>
      <c r="C105" s="163"/>
      <c r="D105" s="164" t="s">
        <v>76</v>
      </c>
      <c r="E105" s="165" t="s">
        <v>788</v>
      </c>
      <c r="F105" s="165" t="s">
        <v>789</v>
      </c>
      <c r="G105" s="163"/>
      <c r="H105" s="163"/>
      <c r="I105" s="166"/>
      <c r="J105" s="167">
        <f>BK105</f>
        <v>0</v>
      </c>
      <c r="K105" s="163"/>
      <c r="L105" s="168"/>
      <c r="M105" s="169"/>
      <c r="N105" s="170"/>
      <c r="O105" s="170"/>
      <c r="P105" s="171">
        <f>P106+P114+P124</f>
        <v>0</v>
      </c>
      <c r="Q105" s="170"/>
      <c r="R105" s="171">
        <f>R106+R114+R124</f>
        <v>0</v>
      </c>
      <c r="S105" s="170"/>
      <c r="T105" s="172">
        <f>T106+T114+T124</f>
        <v>0</v>
      </c>
      <c r="AR105" s="173" t="s">
        <v>188</v>
      </c>
      <c r="AT105" s="174" t="s">
        <v>76</v>
      </c>
      <c r="AU105" s="174" t="s">
        <v>77</v>
      </c>
      <c r="AY105" s="173" t="s">
        <v>155</v>
      </c>
      <c r="BK105" s="175">
        <f>BK106+BK114+BK124</f>
        <v>0</v>
      </c>
    </row>
    <row r="106" spans="1:65" s="12" customFormat="1" ht="22.9" customHeight="1">
      <c r="B106" s="162"/>
      <c r="C106" s="163"/>
      <c r="D106" s="164" t="s">
        <v>76</v>
      </c>
      <c r="E106" s="176" t="s">
        <v>790</v>
      </c>
      <c r="F106" s="176" t="s">
        <v>791</v>
      </c>
      <c r="G106" s="163"/>
      <c r="H106" s="163"/>
      <c r="I106" s="166"/>
      <c r="J106" s="177">
        <f>BK106</f>
        <v>0</v>
      </c>
      <c r="K106" s="163"/>
      <c r="L106" s="168"/>
      <c r="M106" s="169"/>
      <c r="N106" s="170"/>
      <c r="O106" s="170"/>
      <c r="P106" s="171">
        <f>SUM(P107:P113)</f>
        <v>0</v>
      </c>
      <c r="Q106" s="170"/>
      <c r="R106" s="171">
        <f>SUM(R107:R113)</f>
        <v>0</v>
      </c>
      <c r="S106" s="170"/>
      <c r="T106" s="172">
        <f>SUM(T107:T113)</f>
        <v>0</v>
      </c>
      <c r="AR106" s="173" t="s">
        <v>188</v>
      </c>
      <c r="AT106" s="174" t="s">
        <v>76</v>
      </c>
      <c r="AU106" s="174" t="s">
        <v>23</v>
      </c>
      <c r="AY106" s="173" t="s">
        <v>155</v>
      </c>
      <c r="BK106" s="175">
        <f>SUM(BK107:BK113)</f>
        <v>0</v>
      </c>
    </row>
    <row r="107" spans="1:65" s="2" customFormat="1" ht="16.5" customHeight="1">
      <c r="A107" s="34"/>
      <c r="B107" s="35"/>
      <c r="C107" s="178" t="s">
        <v>173</v>
      </c>
      <c r="D107" s="178" t="s">
        <v>157</v>
      </c>
      <c r="E107" s="179" t="s">
        <v>792</v>
      </c>
      <c r="F107" s="180" t="s">
        <v>793</v>
      </c>
      <c r="G107" s="181" t="s">
        <v>794</v>
      </c>
      <c r="H107" s="182">
        <v>2</v>
      </c>
      <c r="I107" s="183"/>
      <c r="J107" s="184">
        <f>ROUND(I107*H107,2)</f>
        <v>0</v>
      </c>
      <c r="K107" s="180" t="s">
        <v>161</v>
      </c>
      <c r="L107" s="39"/>
      <c r="M107" s="185" t="s">
        <v>34</v>
      </c>
      <c r="N107" s="186" t="s">
        <v>48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795</v>
      </c>
      <c r="AT107" s="189" t="s">
        <v>157</v>
      </c>
      <c r="AU107" s="189" t="s">
        <v>22</v>
      </c>
      <c r="AY107" s="16" t="s">
        <v>155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6" t="s">
        <v>23</v>
      </c>
      <c r="BK107" s="190">
        <f>ROUND(I107*H107,2)</f>
        <v>0</v>
      </c>
      <c r="BL107" s="16" t="s">
        <v>795</v>
      </c>
      <c r="BM107" s="189" t="s">
        <v>796</v>
      </c>
    </row>
    <row r="108" spans="1:65" s="2" customFormat="1" ht="11.25">
      <c r="A108" s="34"/>
      <c r="B108" s="35"/>
      <c r="C108" s="36"/>
      <c r="D108" s="191" t="s">
        <v>164</v>
      </c>
      <c r="E108" s="36"/>
      <c r="F108" s="192" t="s">
        <v>793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6" t="s">
        <v>164</v>
      </c>
      <c r="AU108" s="16" t="s">
        <v>22</v>
      </c>
    </row>
    <row r="109" spans="1:65" s="2" customFormat="1" ht="11.25">
      <c r="A109" s="34"/>
      <c r="B109" s="35"/>
      <c r="C109" s="36"/>
      <c r="D109" s="196" t="s">
        <v>166</v>
      </c>
      <c r="E109" s="36"/>
      <c r="F109" s="197" t="s">
        <v>797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6" t="s">
        <v>166</v>
      </c>
      <c r="AU109" s="16" t="s">
        <v>22</v>
      </c>
    </row>
    <row r="110" spans="1:65" s="2" customFormat="1" ht="16.5" customHeight="1">
      <c r="A110" s="34"/>
      <c r="B110" s="35"/>
      <c r="C110" s="178" t="s">
        <v>162</v>
      </c>
      <c r="D110" s="178" t="s">
        <v>157</v>
      </c>
      <c r="E110" s="179" t="s">
        <v>798</v>
      </c>
      <c r="F110" s="180" t="s">
        <v>799</v>
      </c>
      <c r="G110" s="181" t="s">
        <v>794</v>
      </c>
      <c r="H110" s="182">
        <v>1</v>
      </c>
      <c r="I110" s="183"/>
      <c r="J110" s="184">
        <f>ROUND(I110*H110,2)</f>
        <v>0</v>
      </c>
      <c r="K110" s="180" t="s">
        <v>161</v>
      </c>
      <c r="L110" s="39"/>
      <c r="M110" s="185" t="s">
        <v>34</v>
      </c>
      <c r="N110" s="186" t="s">
        <v>48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795</v>
      </c>
      <c r="AT110" s="189" t="s">
        <v>157</v>
      </c>
      <c r="AU110" s="189" t="s">
        <v>22</v>
      </c>
      <c r="AY110" s="16" t="s">
        <v>155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6" t="s">
        <v>23</v>
      </c>
      <c r="BK110" s="190">
        <f>ROUND(I110*H110,2)</f>
        <v>0</v>
      </c>
      <c r="BL110" s="16" t="s">
        <v>795</v>
      </c>
      <c r="BM110" s="189" t="s">
        <v>800</v>
      </c>
    </row>
    <row r="111" spans="1:65" s="2" customFormat="1" ht="11.25">
      <c r="A111" s="34"/>
      <c r="B111" s="35"/>
      <c r="C111" s="36"/>
      <c r="D111" s="191" t="s">
        <v>164</v>
      </c>
      <c r="E111" s="36"/>
      <c r="F111" s="192" t="s">
        <v>799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6" t="s">
        <v>164</v>
      </c>
      <c r="AU111" s="16" t="s">
        <v>22</v>
      </c>
    </row>
    <row r="112" spans="1:65" s="2" customFormat="1" ht="11.25">
      <c r="A112" s="34"/>
      <c r="B112" s="35"/>
      <c r="C112" s="36"/>
      <c r="D112" s="196" t="s">
        <v>166</v>
      </c>
      <c r="E112" s="36"/>
      <c r="F112" s="197" t="s">
        <v>801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6" t="s">
        <v>166</v>
      </c>
      <c r="AU112" s="16" t="s">
        <v>22</v>
      </c>
    </row>
    <row r="113" spans="1:65" s="2" customFormat="1" ht="19.5">
      <c r="A113" s="34"/>
      <c r="B113" s="35"/>
      <c r="C113" s="36"/>
      <c r="D113" s="191" t="s">
        <v>256</v>
      </c>
      <c r="E113" s="36"/>
      <c r="F113" s="220" t="s">
        <v>802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256</v>
      </c>
      <c r="AU113" s="16" t="s">
        <v>22</v>
      </c>
    </row>
    <row r="114" spans="1:65" s="12" customFormat="1" ht="22.9" customHeight="1">
      <c r="B114" s="162"/>
      <c r="C114" s="163"/>
      <c r="D114" s="164" t="s">
        <v>76</v>
      </c>
      <c r="E114" s="176" t="s">
        <v>803</v>
      </c>
      <c r="F114" s="176" t="s">
        <v>804</v>
      </c>
      <c r="G114" s="163"/>
      <c r="H114" s="163"/>
      <c r="I114" s="166"/>
      <c r="J114" s="177">
        <f>BK114</f>
        <v>0</v>
      </c>
      <c r="K114" s="163"/>
      <c r="L114" s="168"/>
      <c r="M114" s="169"/>
      <c r="N114" s="170"/>
      <c r="O114" s="170"/>
      <c r="P114" s="171">
        <f>SUM(P115:P123)</f>
        <v>0</v>
      </c>
      <c r="Q114" s="170"/>
      <c r="R114" s="171">
        <f>SUM(R115:R123)</f>
        <v>0</v>
      </c>
      <c r="S114" s="170"/>
      <c r="T114" s="172">
        <f>SUM(T115:T123)</f>
        <v>0</v>
      </c>
      <c r="AR114" s="173" t="s">
        <v>188</v>
      </c>
      <c r="AT114" s="174" t="s">
        <v>76</v>
      </c>
      <c r="AU114" s="174" t="s">
        <v>23</v>
      </c>
      <c r="AY114" s="173" t="s">
        <v>155</v>
      </c>
      <c r="BK114" s="175">
        <f>SUM(BK115:BK123)</f>
        <v>0</v>
      </c>
    </row>
    <row r="115" spans="1:65" s="2" customFormat="1" ht="16.5" customHeight="1">
      <c r="A115" s="34"/>
      <c r="B115" s="35"/>
      <c r="C115" s="178" t="s">
        <v>188</v>
      </c>
      <c r="D115" s="178" t="s">
        <v>157</v>
      </c>
      <c r="E115" s="179" t="s">
        <v>805</v>
      </c>
      <c r="F115" s="180" t="s">
        <v>804</v>
      </c>
      <c r="G115" s="181" t="s">
        <v>794</v>
      </c>
      <c r="H115" s="182">
        <v>1</v>
      </c>
      <c r="I115" s="183"/>
      <c r="J115" s="184">
        <f>ROUND(I115*H115,2)</f>
        <v>0</v>
      </c>
      <c r="K115" s="180" t="s">
        <v>161</v>
      </c>
      <c r="L115" s="39"/>
      <c r="M115" s="185" t="s">
        <v>34</v>
      </c>
      <c r="N115" s="186" t="s">
        <v>48</v>
      </c>
      <c r="O115" s="64"/>
      <c r="P115" s="187">
        <f>O115*H115</f>
        <v>0</v>
      </c>
      <c r="Q115" s="187">
        <v>0</v>
      </c>
      <c r="R115" s="187">
        <f>Q115*H115</f>
        <v>0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795</v>
      </c>
      <c r="AT115" s="189" t="s">
        <v>157</v>
      </c>
      <c r="AU115" s="189" t="s">
        <v>22</v>
      </c>
      <c r="AY115" s="16" t="s">
        <v>155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6" t="s">
        <v>23</v>
      </c>
      <c r="BK115" s="190">
        <f>ROUND(I115*H115,2)</f>
        <v>0</v>
      </c>
      <c r="BL115" s="16" t="s">
        <v>795</v>
      </c>
      <c r="BM115" s="189" t="s">
        <v>806</v>
      </c>
    </row>
    <row r="116" spans="1:65" s="2" customFormat="1" ht="11.25">
      <c r="A116" s="34"/>
      <c r="B116" s="35"/>
      <c r="C116" s="36"/>
      <c r="D116" s="191" t="s">
        <v>164</v>
      </c>
      <c r="E116" s="36"/>
      <c r="F116" s="192" t="s">
        <v>804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6" t="s">
        <v>164</v>
      </c>
      <c r="AU116" s="16" t="s">
        <v>22</v>
      </c>
    </row>
    <row r="117" spans="1:65" s="2" customFormat="1" ht="11.25">
      <c r="A117" s="34"/>
      <c r="B117" s="35"/>
      <c r="C117" s="36"/>
      <c r="D117" s="196" t="s">
        <v>166</v>
      </c>
      <c r="E117" s="36"/>
      <c r="F117" s="197" t="s">
        <v>807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6" t="s">
        <v>166</v>
      </c>
      <c r="AU117" s="16" t="s">
        <v>22</v>
      </c>
    </row>
    <row r="118" spans="1:65" s="2" customFormat="1" ht="16.5" customHeight="1">
      <c r="A118" s="34"/>
      <c r="B118" s="35"/>
      <c r="C118" s="178" t="s">
        <v>195</v>
      </c>
      <c r="D118" s="178" t="s">
        <v>157</v>
      </c>
      <c r="E118" s="179" t="s">
        <v>808</v>
      </c>
      <c r="F118" s="180" t="s">
        <v>809</v>
      </c>
      <c r="G118" s="181" t="s">
        <v>794</v>
      </c>
      <c r="H118" s="182">
        <v>1</v>
      </c>
      <c r="I118" s="183"/>
      <c r="J118" s="184">
        <f>ROUND(I118*H118,2)</f>
        <v>0</v>
      </c>
      <c r="K118" s="180" t="s">
        <v>161</v>
      </c>
      <c r="L118" s="39"/>
      <c r="M118" s="185" t="s">
        <v>34</v>
      </c>
      <c r="N118" s="186" t="s">
        <v>48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795</v>
      </c>
      <c r="AT118" s="189" t="s">
        <v>157</v>
      </c>
      <c r="AU118" s="189" t="s">
        <v>22</v>
      </c>
      <c r="AY118" s="16" t="s">
        <v>155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6" t="s">
        <v>23</v>
      </c>
      <c r="BK118" s="190">
        <f>ROUND(I118*H118,2)</f>
        <v>0</v>
      </c>
      <c r="BL118" s="16" t="s">
        <v>795</v>
      </c>
      <c r="BM118" s="189" t="s">
        <v>810</v>
      </c>
    </row>
    <row r="119" spans="1:65" s="2" customFormat="1" ht="11.25">
      <c r="A119" s="34"/>
      <c r="B119" s="35"/>
      <c r="C119" s="36"/>
      <c r="D119" s="191" t="s">
        <v>164</v>
      </c>
      <c r="E119" s="36"/>
      <c r="F119" s="192" t="s">
        <v>809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6" t="s">
        <v>164</v>
      </c>
      <c r="AU119" s="16" t="s">
        <v>22</v>
      </c>
    </row>
    <row r="120" spans="1:65" s="2" customFormat="1" ht="11.25">
      <c r="A120" s="34"/>
      <c r="B120" s="35"/>
      <c r="C120" s="36"/>
      <c r="D120" s="196" t="s">
        <v>166</v>
      </c>
      <c r="E120" s="36"/>
      <c r="F120" s="197" t="s">
        <v>811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6" t="s">
        <v>166</v>
      </c>
      <c r="AU120" s="16" t="s">
        <v>22</v>
      </c>
    </row>
    <row r="121" spans="1:65" s="2" customFormat="1" ht="16.5" customHeight="1">
      <c r="A121" s="34"/>
      <c r="B121" s="35"/>
      <c r="C121" s="178" t="s">
        <v>202</v>
      </c>
      <c r="D121" s="178" t="s">
        <v>157</v>
      </c>
      <c r="E121" s="179" t="s">
        <v>812</v>
      </c>
      <c r="F121" s="180" t="s">
        <v>813</v>
      </c>
      <c r="G121" s="181" t="s">
        <v>794</v>
      </c>
      <c r="H121" s="182">
        <v>1</v>
      </c>
      <c r="I121" s="183"/>
      <c r="J121" s="184">
        <f>ROUND(I121*H121,2)</f>
        <v>0</v>
      </c>
      <c r="K121" s="180" t="s">
        <v>161</v>
      </c>
      <c r="L121" s="39"/>
      <c r="M121" s="185" t="s">
        <v>34</v>
      </c>
      <c r="N121" s="186" t="s">
        <v>48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795</v>
      </c>
      <c r="AT121" s="189" t="s">
        <v>157</v>
      </c>
      <c r="AU121" s="189" t="s">
        <v>22</v>
      </c>
      <c r="AY121" s="16" t="s">
        <v>155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6" t="s">
        <v>23</v>
      </c>
      <c r="BK121" s="190">
        <f>ROUND(I121*H121,2)</f>
        <v>0</v>
      </c>
      <c r="BL121" s="16" t="s">
        <v>795</v>
      </c>
      <c r="BM121" s="189" t="s">
        <v>814</v>
      </c>
    </row>
    <row r="122" spans="1:65" s="2" customFormat="1" ht="11.25">
      <c r="A122" s="34"/>
      <c r="B122" s="35"/>
      <c r="C122" s="36"/>
      <c r="D122" s="191" t="s">
        <v>164</v>
      </c>
      <c r="E122" s="36"/>
      <c r="F122" s="192" t="s">
        <v>813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6" t="s">
        <v>164</v>
      </c>
      <c r="AU122" s="16" t="s">
        <v>22</v>
      </c>
    </row>
    <row r="123" spans="1:65" s="2" customFormat="1" ht="11.25">
      <c r="A123" s="34"/>
      <c r="B123" s="35"/>
      <c r="C123" s="36"/>
      <c r="D123" s="196" t="s">
        <v>166</v>
      </c>
      <c r="E123" s="36"/>
      <c r="F123" s="197" t="s">
        <v>815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6" t="s">
        <v>166</v>
      </c>
      <c r="AU123" s="16" t="s">
        <v>22</v>
      </c>
    </row>
    <row r="124" spans="1:65" s="12" customFormat="1" ht="22.9" customHeight="1">
      <c r="B124" s="162"/>
      <c r="C124" s="163"/>
      <c r="D124" s="164" t="s">
        <v>76</v>
      </c>
      <c r="E124" s="176" t="s">
        <v>816</v>
      </c>
      <c r="F124" s="176" t="s">
        <v>817</v>
      </c>
      <c r="G124" s="163"/>
      <c r="H124" s="163"/>
      <c r="I124" s="166"/>
      <c r="J124" s="177">
        <f>BK124</f>
        <v>0</v>
      </c>
      <c r="K124" s="163"/>
      <c r="L124" s="168"/>
      <c r="M124" s="169"/>
      <c r="N124" s="170"/>
      <c r="O124" s="170"/>
      <c r="P124" s="171">
        <f>SUM(P125:P127)</f>
        <v>0</v>
      </c>
      <c r="Q124" s="170"/>
      <c r="R124" s="171">
        <f>SUM(R125:R127)</f>
        <v>0</v>
      </c>
      <c r="S124" s="170"/>
      <c r="T124" s="172">
        <f>SUM(T125:T127)</f>
        <v>0</v>
      </c>
      <c r="AR124" s="173" t="s">
        <v>188</v>
      </c>
      <c r="AT124" s="174" t="s">
        <v>76</v>
      </c>
      <c r="AU124" s="174" t="s">
        <v>23</v>
      </c>
      <c r="AY124" s="173" t="s">
        <v>155</v>
      </c>
      <c r="BK124" s="175">
        <f>SUM(BK125:BK127)</f>
        <v>0</v>
      </c>
    </row>
    <row r="125" spans="1:65" s="2" customFormat="1" ht="16.5" customHeight="1">
      <c r="A125" s="34"/>
      <c r="B125" s="35"/>
      <c r="C125" s="178" t="s">
        <v>209</v>
      </c>
      <c r="D125" s="178" t="s">
        <v>157</v>
      </c>
      <c r="E125" s="179" t="s">
        <v>818</v>
      </c>
      <c r="F125" s="180" t="s">
        <v>819</v>
      </c>
      <c r="G125" s="181" t="s">
        <v>794</v>
      </c>
      <c r="H125" s="182">
        <v>1</v>
      </c>
      <c r="I125" s="183"/>
      <c r="J125" s="184">
        <f>ROUND(I125*H125,2)</f>
        <v>0</v>
      </c>
      <c r="K125" s="180" t="s">
        <v>161</v>
      </c>
      <c r="L125" s="39"/>
      <c r="M125" s="185" t="s">
        <v>34</v>
      </c>
      <c r="N125" s="186" t="s">
        <v>48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795</v>
      </c>
      <c r="AT125" s="189" t="s">
        <v>157</v>
      </c>
      <c r="AU125" s="189" t="s">
        <v>22</v>
      </c>
      <c r="AY125" s="16" t="s">
        <v>155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6" t="s">
        <v>23</v>
      </c>
      <c r="BK125" s="190">
        <f>ROUND(I125*H125,2)</f>
        <v>0</v>
      </c>
      <c r="BL125" s="16" t="s">
        <v>795</v>
      </c>
      <c r="BM125" s="189" t="s">
        <v>820</v>
      </c>
    </row>
    <row r="126" spans="1:65" s="2" customFormat="1" ht="11.25">
      <c r="A126" s="34"/>
      <c r="B126" s="35"/>
      <c r="C126" s="36"/>
      <c r="D126" s="191" t="s">
        <v>164</v>
      </c>
      <c r="E126" s="36"/>
      <c r="F126" s="192" t="s">
        <v>819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164</v>
      </c>
      <c r="AU126" s="16" t="s">
        <v>22</v>
      </c>
    </row>
    <row r="127" spans="1:65" s="2" customFormat="1" ht="11.25">
      <c r="A127" s="34"/>
      <c r="B127" s="35"/>
      <c r="C127" s="36"/>
      <c r="D127" s="196" t="s">
        <v>166</v>
      </c>
      <c r="E127" s="36"/>
      <c r="F127" s="197" t="s">
        <v>821</v>
      </c>
      <c r="G127" s="36"/>
      <c r="H127" s="36"/>
      <c r="I127" s="193"/>
      <c r="J127" s="36"/>
      <c r="K127" s="36"/>
      <c r="L127" s="39"/>
      <c r="M127" s="231"/>
      <c r="N127" s="232"/>
      <c r="O127" s="233"/>
      <c r="P127" s="233"/>
      <c r="Q127" s="233"/>
      <c r="R127" s="233"/>
      <c r="S127" s="233"/>
      <c r="T127" s="2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166</v>
      </c>
      <c r="AU127" s="16" t="s">
        <v>22</v>
      </c>
    </row>
    <row r="128" spans="1:65" s="2" customFormat="1" ht="6.95" customHeight="1">
      <c r="A128" s="34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aZfb54JufCcTftwqIrN07B8GfOOwVtkzBbG98Pa6r1K+LNJRu6niXFiVv+HqXNbXn0rh54Ql92QSkMqCSnGIOQ==" saltValue="mGKgAUK21CTNK0W6hWelE3G309IZjfyRH0tCvVtR4dN0cmiAviIs3XPjJwnEHumNM8QDlStbN76eYFarJZk2Dw==" spinCount="100000" sheet="1" objects="1" scenarios="1" formatColumns="0" formatRows="0" autoFilter="0"/>
  <autoFilter ref="C91:K127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7" r:id="rId1"/>
    <hyperlink ref="F102" r:id="rId2"/>
    <hyperlink ref="F109" r:id="rId3"/>
    <hyperlink ref="F112" r:id="rId4"/>
    <hyperlink ref="F117" r:id="rId5"/>
    <hyperlink ref="F120" r:id="rId6"/>
    <hyperlink ref="F123" r:id="rId7"/>
    <hyperlink ref="F127" r:id="rId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22</v>
      </c>
    </row>
    <row r="4" spans="1:46" s="1" customFormat="1" ht="24.95" customHeight="1">
      <c r="B4" s="19"/>
      <c r="D4" s="110" t="s">
        <v>114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282" t="str">
        <f>'Rekapitulace stavby'!K6</f>
        <v>Oprava mostů v úseku Polička - Borová u Poličky</v>
      </c>
      <c r="F7" s="283"/>
      <c r="G7" s="283"/>
      <c r="H7" s="283"/>
      <c r="L7" s="19"/>
    </row>
    <row r="8" spans="1:46" s="1" customFormat="1" ht="12" customHeight="1">
      <c r="B8" s="19"/>
      <c r="D8" s="112" t="s">
        <v>115</v>
      </c>
      <c r="L8" s="19"/>
    </row>
    <row r="9" spans="1:46" s="2" customFormat="1" ht="16.5" customHeight="1">
      <c r="A9" s="34"/>
      <c r="B9" s="39"/>
      <c r="C9" s="34"/>
      <c r="D9" s="34"/>
      <c r="E9" s="282" t="s">
        <v>116</v>
      </c>
      <c r="F9" s="284"/>
      <c r="G9" s="284"/>
      <c r="H9" s="28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85" t="s">
        <v>822</v>
      </c>
      <c r="F11" s="284"/>
      <c r="G11" s="284"/>
      <c r="H11" s="28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34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103" t="s">
        <v>25</v>
      </c>
      <c r="G14" s="34"/>
      <c r="H14" s="34"/>
      <c r="I14" s="112" t="s">
        <v>26</v>
      </c>
      <c r="J14" s="114" t="str">
        <f>'Rekapitulace stavby'!AN8</f>
        <v>7. 7. 2022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32</v>
      </c>
      <c r="E16" s="34"/>
      <c r="F16" s="34"/>
      <c r="G16" s="34"/>
      <c r="H16" s="34"/>
      <c r="I16" s="112" t="s">
        <v>33</v>
      </c>
      <c r="J16" s="103" t="s">
        <v>34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25</v>
      </c>
      <c r="F17" s="34"/>
      <c r="G17" s="34"/>
      <c r="H17" s="34"/>
      <c r="I17" s="112" t="s">
        <v>35</v>
      </c>
      <c r="J17" s="103" t="s">
        <v>34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33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86" t="str">
        <f>'Rekapitulace stavby'!E14</f>
        <v>Vyplň údaj</v>
      </c>
      <c r="F20" s="287"/>
      <c r="G20" s="287"/>
      <c r="H20" s="287"/>
      <c r="I20" s="112" t="s">
        <v>35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33</v>
      </c>
      <c r="J22" s="103" t="s">
        <v>34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25</v>
      </c>
      <c r="F23" s="34"/>
      <c r="G23" s="34"/>
      <c r="H23" s="34"/>
      <c r="I23" s="112" t="s">
        <v>35</v>
      </c>
      <c r="J23" s="103" t="s">
        <v>34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33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35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41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88" t="s">
        <v>34</v>
      </c>
      <c r="F29" s="288"/>
      <c r="G29" s="288"/>
      <c r="H29" s="28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43</v>
      </c>
      <c r="E32" s="34"/>
      <c r="F32" s="34"/>
      <c r="G32" s="34"/>
      <c r="H32" s="34"/>
      <c r="I32" s="34"/>
      <c r="J32" s="120">
        <f>ROUND(J86,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45</v>
      </c>
      <c r="G34" s="34"/>
      <c r="H34" s="34"/>
      <c r="I34" s="121" t="s">
        <v>44</v>
      </c>
      <c r="J34" s="121" t="s">
        <v>46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47</v>
      </c>
      <c r="E35" s="112" t="s">
        <v>48</v>
      </c>
      <c r="F35" s="123">
        <f>ROUND((SUM(BE86:BE90)),  2)</f>
        <v>0</v>
      </c>
      <c r="G35" s="34"/>
      <c r="H35" s="34"/>
      <c r="I35" s="124">
        <v>0.21</v>
      </c>
      <c r="J35" s="123">
        <f>ROUND(((SUM(BE86:BE90))*I35),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49</v>
      </c>
      <c r="F36" s="123">
        <f>ROUND((SUM(BF86:BF90)),  2)</f>
        <v>0</v>
      </c>
      <c r="G36" s="34"/>
      <c r="H36" s="34"/>
      <c r="I36" s="124">
        <v>0.15</v>
      </c>
      <c r="J36" s="123">
        <f>ROUND(((SUM(BF86:BF90))*I36),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50</v>
      </c>
      <c r="F37" s="123">
        <f>ROUND((SUM(BG86:BG90)),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51</v>
      </c>
      <c r="F38" s="123">
        <f>ROUND((SUM(BH86:BH90)),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52</v>
      </c>
      <c r="F39" s="123">
        <f>ROUND((SUM(BI86:BI90)),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53</v>
      </c>
      <c r="E41" s="127"/>
      <c r="F41" s="127"/>
      <c r="G41" s="128" t="s">
        <v>54</v>
      </c>
      <c r="H41" s="129" t="s">
        <v>55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2" t="s">
        <v>119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89" t="str">
        <f>E7</f>
        <v>Oprava mostů v úseku Polička - Borová u Poličky</v>
      </c>
      <c r="F50" s="290"/>
      <c r="G50" s="290"/>
      <c r="H50" s="29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0"/>
      <c r="C51" s="28" t="s">
        <v>115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4"/>
      <c r="B52" s="35"/>
      <c r="C52" s="36"/>
      <c r="D52" s="36"/>
      <c r="E52" s="289" t="s">
        <v>116</v>
      </c>
      <c r="F52" s="291"/>
      <c r="G52" s="291"/>
      <c r="H52" s="29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8" t="s">
        <v>117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43" t="str">
        <f>E11</f>
        <v>1.4 - SO 01- Materiál objednatele - Neoceňovat</v>
      </c>
      <c r="F54" s="291"/>
      <c r="G54" s="291"/>
      <c r="H54" s="29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8" t="s">
        <v>24</v>
      </c>
      <c r="D56" s="36"/>
      <c r="E56" s="36"/>
      <c r="F56" s="26" t="str">
        <f>F14</f>
        <v xml:space="preserve"> </v>
      </c>
      <c r="G56" s="36"/>
      <c r="H56" s="36"/>
      <c r="I56" s="28" t="s">
        <v>26</v>
      </c>
      <c r="J56" s="59" t="str">
        <f>IF(J14="","",J14)</f>
        <v>7. 7. 2022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8" t="s">
        <v>32</v>
      </c>
      <c r="D58" s="36"/>
      <c r="E58" s="36"/>
      <c r="F58" s="26" t="str">
        <f>E17</f>
        <v xml:space="preserve"> </v>
      </c>
      <c r="G58" s="36"/>
      <c r="H58" s="36"/>
      <c r="I58" s="28" t="s">
        <v>38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120</v>
      </c>
      <c r="D61" s="137"/>
      <c r="E61" s="137"/>
      <c r="F61" s="137"/>
      <c r="G61" s="137"/>
      <c r="H61" s="137"/>
      <c r="I61" s="137"/>
      <c r="J61" s="138" t="s">
        <v>121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75</v>
      </c>
      <c r="D63" s="36"/>
      <c r="E63" s="36"/>
      <c r="F63" s="36"/>
      <c r="G63" s="36"/>
      <c r="H63" s="36"/>
      <c r="I63" s="36"/>
      <c r="J63" s="77">
        <f>J86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122</v>
      </c>
    </row>
    <row r="64" spans="1:47" s="9" customFormat="1" ht="24.95" hidden="1" customHeight="1">
      <c r="B64" s="140"/>
      <c r="C64" s="141"/>
      <c r="D64" s="142" t="s">
        <v>702</v>
      </c>
      <c r="E64" s="143"/>
      <c r="F64" s="143"/>
      <c r="G64" s="143"/>
      <c r="H64" s="143"/>
      <c r="I64" s="143"/>
      <c r="J64" s="144">
        <f>J87</f>
        <v>0</v>
      </c>
      <c r="K64" s="141"/>
      <c r="L64" s="145"/>
    </row>
    <row r="65" spans="1:31" s="2" customFormat="1" ht="21.75" hidden="1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13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hidden="1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ht="11.25" hidden="1"/>
    <row r="68" spans="1:31" ht="11.25" hidden="1"/>
    <row r="69" spans="1:31" ht="11.25" hidden="1"/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2" t="s">
        <v>140</v>
      </c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289" t="str">
        <f>E7</f>
        <v>Oprava mostů v úseku Polička - Borová u Poličky</v>
      </c>
      <c r="F74" s="290"/>
      <c r="G74" s="290"/>
      <c r="H74" s="290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1" customFormat="1" ht="12" customHeight="1">
      <c r="B75" s="20"/>
      <c r="C75" s="28" t="s">
        <v>115</v>
      </c>
      <c r="D75" s="21"/>
      <c r="E75" s="21"/>
      <c r="F75" s="21"/>
      <c r="G75" s="21"/>
      <c r="H75" s="21"/>
      <c r="I75" s="21"/>
      <c r="J75" s="21"/>
      <c r="K75" s="21"/>
      <c r="L75" s="19"/>
    </row>
    <row r="76" spans="1:31" s="2" customFormat="1" ht="16.5" customHeight="1">
      <c r="A76" s="34"/>
      <c r="B76" s="35"/>
      <c r="C76" s="36"/>
      <c r="D76" s="36"/>
      <c r="E76" s="289" t="s">
        <v>116</v>
      </c>
      <c r="F76" s="291"/>
      <c r="G76" s="291"/>
      <c r="H76" s="291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8" t="s">
        <v>117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243" t="str">
        <f>E11</f>
        <v>1.4 - SO 01- Materiál objednatele - Neoceňovat</v>
      </c>
      <c r="F78" s="291"/>
      <c r="G78" s="291"/>
      <c r="H78" s="291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8" t="s">
        <v>24</v>
      </c>
      <c r="D80" s="36"/>
      <c r="E80" s="36"/>
      <c r="F80" s="26" t="str">
        <f>F14</f>
        <v xml:space="preserve"> </v>
      </c>
      <c r="G80" s="36"/>
      <c r="H80" s="36"/>
      <c r="I80" s="28" t="s">
        <v>26</v>
      </c>
      <c r="J80" s="59" t="str">
        <f>IF(J14="","",J14)</f>
        <v>7. 7. 2022</v>
      </c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8" t="s">
        <v>32</v>
      </c>
      <c r="D82" s="36"/>
      <c r="E82" s="36"/>
      <c r="F82" s="26" t="str">
        <f>E17</f>
        <v xml:space="preserve"> </v>
      </c>
      <c r="G82" s="36"/>
      <c r="H82" s="36"/>
      <c r="I82" s="28" t="s">
        <v>38</v>
      </c>
      <c r="J82" s="32" t="str">
        <f>E23</f>
        <v xml:space="preserve"> 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8" t="s">
        <v>36</v>
      </c>
      <c r="D83" s="36"/>
      <c r="E83" s="36"/>
      <c r="F83" s="26" t="str">
        <f>IF(E20="","",E20)</f>
        <v>Vyplň údaj</v>
      </c>
      <c r="G83" s="36"/>
      <c r="H83" s="36"/>
      <c r="I83" s="28" t="s">
        <v>40</v>
      </c>
      <c r="J83" s="32" t="str">
        <f>E26</f>
        <v xml:space="preserve"> 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51"/>
      <c r="B85" s="152"/>
      <c r="C85" s="153" t="s">
        <v>141</v>
      </c>
      <c r="D85" s="154" t="s">
        <v>62</v>
      </c>
      <c r="E85" s="154" t="s">
        <v>58</v>
      </c>
      <c r="F85" s="154" t="s">
        <v>59</v>
      </c>
      <c r="G85" s="154" t="s">
        <v>142</v>
      </c>
      <c r="H85" s="154" t="s">
        <v>143</v>
      </c>
      <c r="I85" s="154" t="s">
        <v>144</v>
      </c>
      <c r="J85" s="154" t="s">
        <v>121</v>
      </c>
      <c r="K85" s="155" t="s">
        <v>145</v>
      </c>
      <c r="L85" s="156"/>
      <c r="M85" s="68" t="s">
        <v>34</v>
      </c>
      <c r="N85" s="69" t="s">
        <v>47</v>
      </c>
      <c r="O85" s="69" t="s">
        <v>146</v>
      </c>
      <c r="P85" s="69" t="s">
        <v>147</v>
      </c>
      <c r="Q85" s="69" t="s">
        <v>148</v>
      </c>
      <c r="R85" s="69" t="s">
        <v>149</v>
      </c>
      <c r="S85" s="69" t="s">
        <v>150</v>
      </c>
      <c r="T85" s="70" t="s">
        <v>151</v>
      </c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</row>
    <row r="86" spans="1:65" s="2" customFormat="1" ht="22.9" customHeight="1">
      <c r="A86" s="34"/>
      <c r="B86" s="35"/>
      <c r="C86" s="75" t="s">
        <v>152</v>
      </c>
      <c r="D86" s="36"/>
      <c r="E86" s="36"/>
      <c r="F86" s="36"/>
      <c r="G86" s="36"/>
      <c r="H86" s="36"/>
      <c r="I86" s="36"/>
      <c r="J86" s="157">
        <f>BK86</f>
        <v>0</v>
      </c>
      <c r="K86" s="36"/>
      <c r="L86" s="39"/>
      <c r="M86" s="71"/>
      <c r="N86" s="158"/>
      <c r="O86" s="72"/>
      <c r="P86" s="159">
        <f>P87</f>
        <v>0</v>
      </c>
      <c r="Q86" s="72"/>
      <c r="R86" s="159">
        <f>R87</f>
        <v>0</v>
      </c>
      <c r="S86" s="72"/>
      <c r="T86" s="160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6" t="s">
        <v>76</v>
      </c>
      <c r="AU86" s="16" t="s">
        <v>122</v>
      </c>
      <c r="BK86" s="161">
        <f>BK87</f>
        <v>0</v>
      </c>
    </row>
    <row r="87" spans="1:65" s="12" customFormat="1" ht="25.9" customHeight="1">
      <c r="B87" s="162"/>
      <c r="C87" s="163"/>
      <c r="D87" s="164" t="s">
        <v>76</v>
      </c>
      <c r="E87" s="165" t="s">
        <v>188</v>
      </c>
      <c r="F87" s="165" t="s">
        <v>405</v>
      </c>
      <c r="G87" s="163"/>
      <c r="H87" s="163"/>
      <c r="I87" s="166"/>
      <c r="J87" s="167">
        <f>BK87</f>
        <v>0</v>
      </c>
      <c r="K87" s="163"/>
      <c r="L87" s="168"/>
      <c r="M87" s="169"/>
      <c r="N87" s="170"/>
      <c r="O87" s="170"/>
      <c r="P87" s="171">
        <f>SUM(P88:P90)</f>
        <v>0</v>
      </c>
      <c r="Q87" s="170"/>
      <c r="R87" s="171">
        <f>SUM(R88:R90)</f>
        <v>0</v>
      </c>
      <c r="S87" s="170"/>
      <c r="T87" s="172">
        <f>SUM(T88:T90)</f>
        <v>0</v>
      </c>
      <c r="AR87" s="173" t="s">
        <v>23</v>
      </c>
      <c r="AT87" s="174" t="s">
        <v>76</v>
      </c>
      <c r="AU87" s="174" t="s">
        <v>77</v>
      </c>
      <c r="AY87" s="173" t="s">
        <v>155</v>
      </c>
      <c r="BK87" s="175">
        <f>SUM(BK88:BK90)</f>
        <v>0</v>
      </c>
    </row>
    <row r="88" spans="1:65" s="2" customFormat="1" ht="16.5" customHeight="1">
      <c r="A88" s="34"/>
      <c r="B88" s="35"/>
      <c r="C88" s="221" t="s">
        <v>23</v>
      </c>
      <c r="D88" s="221" t="s">
        <v>303</v>
      </c>
      <c r="E88" s="222" t="s">
        <v>823</v>
      </c>
      <c r="F88" s="223" t="s">
        <v>824</v>
      </c>
      <c r="G88" s="224" t="s">
        <v>263</v>
      </c>
      <c r="H88" s="225">
        <v>20</v>
      </c>
      <c r="I88" s="226"/>
      <c r="J88" s="227">
        <f>ROUND(I88*H88,2)</f>
        <v>0</v>
      </c>
      <c r="K88" s="223" t="s">
        <v>706</v>
      </c>
      <c r="L88" s="228"/>
      <c r="M88" s="229" t="s">
        <v>34</v>
      </c>
      <c r="N88" s="230" t="s">
        <v>48</v>
      </c>
      <c r="O88" s="64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9" t="s">
        <v>209</v>
      </c>
      <c r="AT88" s="189" t="s">
        <v>303</v>
      </c>
      <c r="AU88" s="189" t="s">
        <v>23</v>
      </c>
      <c r="AY88" s="16" t="s">
        <v>155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6" t="s">
        <v>23</v>
      </c>
      <c r="BK88" s="190">
        <f>ROUND(I88*H88,2)</f>
        <v>0</v>
      </c>
      <c r="BL88" s="16" t="s">
        <v>162</v>
      </c>
      <c r="BM88" s="189" t="s">
        <v>825</v>
      </c>
    </row>
    <row r="89" spans="1:65" s="2" customFormat="1" ht="11.25">
      <c r="A89" s="34"/>
      <c r="B89" s="35"/>
      <c r="C89" s="36"/>
      <c r="D89" s="191" t="s">
        <v>164</v>
      </c>
      <c r="E89" s="36"/>
      <c r="F89" s="192" t="s">
        <v>824</v>
      </c>
      <c r="G89" s="36"/>
      <c r="H89" s="36"/>
      <c r="I89" s="193"/>
      <c r="J89" s="36"/>
      <c r="K89" s="36"/>
      <c r="L89" s="39"/>
      <c r="M89" s="194"/>
      <c r="N89" s="195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6" t="s">
        <v>164</v>
      </c>
      <c r="AU89" s="16" t="s">
        <v>23</v>
      </c>
    </row>
    <row r="90" spans="1:65" s="2" customFormat="1" ht="19.5">
      <c r="A90" s="34"/>
      <c r="B90" s="35"/>
      <c r="C90" s="36"/>
      <c r="D90" s="191" t="s">
        <v>256</v>
      </c>
      <c r="E90" s="36"/>
      <c r="F90" s="220" t="s">
        <v>826</v>
      </c>
      <c r="G90" s="36"/>
      <c r="H90" s="36"/>
      <c r="I90" s="193"/>
      <c r="J90" s="36"/>
      <c r="K90" s="36"/>
      <c r="L90" s="39"/>
      <c r="M90" s="231"/>
      <c r="N90" s="232"/>
      <c r="O90" s="233"/>
      <c r="P90" s="233"/>
      <c r="Q90" s="233"/>
      <c r="R90" s="233"/>
      <c r="S90" s="233"/>
      <c r="T90" s="2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6" t="s">
        <v>256</v>
      </c>
      <c r="AU90" s="16" t="s">
        <v>23</v>
      </c>
    </row>
    <row r="91" spans="1:65" s="2" customFormat="1" ht="6.95" customHeight="1">
      <c r="A91" s="34"/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39"/>
      <c r="M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</sheetData>
  <sheetProtection algorithmName="SHA-512" hashValue="cY1cqSykdE3UrYbhOkbIbyA8a1vmsAARRMns1mZV2dV/S+xwtOeoTt9r+n2sCheyNWLOIsbW0HB1/m3s+60Frg==" saltValue="Mv6R6Gjl8lA/e6dgnjMDgpLh2e6ydrtxxJzJ8aJZy4kpwuIJuCp3CZ32Usm2D40Kne/xiON7jWWUxJ9vWE1wEQ==" spinCount="100000" sheet="1" objects="1" scenarios="1" formatColumns="0" formatRows="0" autoFilter="0"/>
  <autoFilter ref="C85:K90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104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22</v>
      </c>
    </row>
    <row r="4" spans="1:46" s="1" customFormat="1" ht="24.95" customHeight="1">
      <c r="B4" s="19"/>
      <c r="D4" s="110" t="s">
        <v>114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282" t="str">
        <f>'Rekapitulace stavby'!K6</f>
        <v>Oprava mostů v úseku Polička - Borová u Poličky</v>
      </c>
      <c r="F7" s="283"/>
      <c r="G7" s="283"/>
      <c r="H7" s="283"/>
      <c r="L7" s="19"/>
    </row>
    <row r="8" spans="1:46" s="1" customFormat="1" ht="12" customHeight="1">
      <c r="B8" s="19"/>
      <c r="D8" s="112" t="s">
        <v>115</v>
      </c>
      <c r="L8" s="19"/>
    </row>
    <row r="9" spans="1:46" s="2" customFormat="1" ht="16.5" customHeight="1">
      <c r="A9" s="34"/>
      <c r="B9" s="39"/>
      <c r="C9" s="34"/>
      <c r="D9" s="34"/>
      <c r="E9" s="282" t="s">
        <v>827</v>
      </c>
      <c r="F9" s="284"/>
      <c r="G9" s="284"/>
      <c r="H9" s="28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85" t="s">
        <v>828</v>
      </c>
      <c r="F11" s="284"/>
      <c r="G11" s="284"/>
      <c r="H11" s="28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34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103" t="s">
        <v>25</v>
      </c>
      <c r="G14" s="34"/>
      <c r="H14" s="34"/>
      <c r="I14" s="112" t="s">
        <v>26</v>
      </c>
      <c r="J14" s="114" t="str">
        <f>'Rekapitulace stavby'!AN8</f>
        <v>7. 7. 2022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32</v>
      </c>
      <c r="E16" s="34"/>
      <c r="F16" s="34"/>
      <c r="G16" s="34"/>
      <c r="H16" s="34"/>
      <c r="I16" s="112" t="s">
        <v>33</v>
      </c>
      <c r="J16" s="103" t="s">
        <v>34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25</v>
      </c>
      <c r="F17" s="34"/>
      <c r="G17" s="34"/>
      <c r="H17" s="34"/>
      <c r="I17" s="112" t="s">
        <v>35</v>
      </c>
      <c r="J17" s="103" t="s">
        <v>34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33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86" t="str">
        <f>'Rekapitulace stavby'!E14</f>
        <v>Vyplň údaj</v>
      </c>
      <c r="F20" s="287"/>
      <c r="G20" s="287"/>
      <c r="H20" s="287"/>
      <c r="I20" s="112" t="s">
        <v>35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33</v>
      </c>
      <c r="J22" s="103" t="s">
        <v>34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25</v>
      </c>
      <c r="F23" s="34"/>
      <c r="G23" s="34"/>
      <c r="H23" s="34"/>
      <c r="I23" s="112" t="s">
        <v>35</v>
      </c>
      <c r="J23" s="103" t="s">
        <v>34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33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35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41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88" t="s">
        <v>34</v>
      </c>
      <c r="F29" s="288"/>
      <c r="G29" s="288"/>
      <c r="H29" s="28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43</v>
      </c>
      <c r="E32" s="34"/>
      <c r="F32" s="34"/>
      <c r="G32" s="34"/>
      <c r="H32" s="34"/>
      <c r="I32" s="34"/>
      <c r="J32" s="120">
        <f>ROUND(J100,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45</v>
      </c>
      <c r="G34" s="34"/>
      <c r="H34" s="34"/>
      <c r="I34" s="121" t="s">
        <v>44</v>
      </c>
      <c r="J34" s="121" t="s">
        <v>46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47</v>
      </c>
      <c r="E35" s="112" t="s">
        <v>48</v>
      </c>
      <c r="F35" s="123">
        <f>ROUND((SUM(BE100:BE435)),  2)</f>
        <v>0</v>
      </c>
      <c r="G35" s="34"/>
      <c r="H35" s="34"/>
      <c r="I35" s="124">
        <v>0.21</v>
      </c>
      <c r="J35" s="123">
        <f>ROUND(((SUM(BE100:BE435))*I35),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49</v>
      </c>
      <c r="F36" s="123">
        <f>ROUND((SUM(BF100:BF435)),  2)</f>
        <v>0</v>
      </c>
      <c r="G36" s="34"/>
      <c r="H36" s="34"/>
      <c r="I36" s="124">
        <v>0.15</v>
      </c>
      <c r="J36" s="123">
        <f>ROUND(((SUM(BF100:BF435))*I36),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50</v>
      </c>
      <c r="F37" s="123">
        <f>ROUND((SUM(BG100:BG435)),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51</v>
      </c>
      <c r="F38" s="123">
        <f>ROUND((SUM(BH100:BH435)),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52</v>
      </c>
      <c r="F39" s="123">
        <f>ROUND((SUM(BI100:BI435)),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53</v>
      </c>
      <c r="E41" s="127"/>
      <c r="F41" s="127"/>
      <c r="G41" s="128" t="s">
        <v>54</v>
      </c>
      <c r="H41" s="129" t="s">
        <v>55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2" t="s">
        <v>119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89" t="str">
        <f>E7</f>
        <v>Oprava mostů v úseku Polička - Borová u Poličky</v>
      </c>
      <c r="F50" s="290"/>
      <c r="G50" s="290"/>
      <c r="H50" s="29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0"/>
      <c r="C51" s="28" t="s">
        <v>115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4"/>
      <c r="B52" s="35"/>
      <c r="C52" s="36"/>
      <c r="D52" s="36"/>
      <c r="E52" s="289" t="s">
        <v>827</v>
      </c>
      <c r="F52" s="291"/>
      <c r="G52" s="291"/>
      <c r="H52" s="29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8" t="s">
        <v>117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43" t="str">
        <f>E11</f>
        <v>2.1 - SO 02 - Stavební část -  Most v km 24,327</v>
      </c>
      <c r="F54" s="291"/>
      <c r="G54" s="291"/>
      <c r="H54" s="29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8" t="s">
        <v>24</v>
      </c>
      <c r="D56" s="36"/>
      <c r="E56" s="36"/>
      <c r="F56" s="26" t="str">
        <f>F14</f>
        <v xml:space="preserve"> </v>
      </c>
      <c r="G56" s="36"/>
      <c r="H56" s="36"/>
      <c r="I56" s="28" t="s">
        <v>26</v>
      </c>
      <c r="J56" s="59" t="str">
        <f>IF(J14="","",J14)</f>
        <v>7. 7. 2022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8" t="s">
        <v>32</v>
      </c>
      <c r="D58" s="36"/>
      <c r="E58" s="36"/>
      <c r="F58" s="26" t="str">
        <f>E17</f>
        <v xml:space="preserve"> </v>
      </c>
      <c r="G58" s="36"/>
      <c r="H58" s="36"/>
      <c r="I58" s="28" t="s">
        <v>38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120</v>
      </c>
      <c r="D61" s="137"/>
      <c r="E61" s="137"/>
      <c r="F61" s="137"/>
      <c r="G61" s="137"/>
      <c r="H61" s="137"/>
      <c r="I61" s="137"/>
      <c r="J61" s="138" t="s">
        <v>121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75</v>
      </c>
      <c r="D63" s="36"/>
      <c r="E63" s="36"/>
      <c r="F63" s="36"/>
      <c r="G63" s="36"/>
      <c r="H63" s="36"/>
      <c r="I63" s="36"/>
      <c r="J63" s="77">
        <f>J100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122</v>
      </c>
    </row>
    <row r="64" spans="1:47" s="9" customFormat="1" ht="24.95" hidden="1" customHeight="1">
      <c r="B64" s="140"/>
      <c r="C64" s="141"/>
      <c r="D64" s="142" t="s">
        <v>123</v>
      </c>
      <c r="E64" s="143"/>
      <c r="F64" s="143"/>
      <c r="G64" s="143"/>
      <c r="H64" s="143"/>
      <c r="I64" s="143"/>
      <c r="J64" s="144">
        <f>J101</f>
        <v>0</v>
      </c>
      <c r="K64" s="141"/>
      <c r="L64" s="145"/>
    </row>
    <row r="65" spans="1:31" s="10" customFormat="1" ht="19.899999999999999" hidden="1" customHeight="1">
      <c r="B65" s="146"/>
      <c r="C65" s="97"/>
      <c r="D65" s="147" t="s">
        <v>124</v>
      </c>
      <c r="E65" s="148"/>
      <c r="F65" s="148"/>
      <c r="G65" s="148"/>
      <c r="H65" s="148"/>
      <c r="I65" s="148"/>
      <c r="J65" s="149">
        <f>J102</f>
        <v>0</v>
      </c>
      <c r="K65" s="97"/>
      <c r="L65" s="150"/>
    </row>
    <row r="66" spans="1:31" s="10" customFormat="1" ht="19.899999999999999" hidden="1" customHeight="1">
      <c r="B66" s="146"/>
      <c r="C66" s="97"/>
      <c r="D66" s="147" t="s">
        <v>126</v>
      </c>
      <c r="E66" s="148"/>
      <c r="F66" s="148"/>
      <c r="G66" s="148"/>
      <c r="H66" s="148"/>
      <c r="I66" s="148"/>
      <c r="J66" s="149">
        <f>J138</f>
        <v>0</v>
      </c>
      <c r="K66" s="97"/>
      <c r="L66" s="150"/>
    </row>
    <row r="67" spans="1:31" s="10" customFormat="1" ht="19.899999999999999" hidden="1" customHeight="1">
      <c r="B67" s="146"/>
      <c r="C67" s="97"/>
      <c r="D67" s="147" t="s">
        <v>127</v>
      </c>
      <c r="E67" s="148"/>
      <c r="F67" s="148"/>
      <c r="G67" s="148"/>
      <c r="H67" s="148"/>
      <c r="I67" s="148"/>
      <c r="J67" s="149">
        <f>J156</f>
        <v>0</v>
      </c>
      <c r="K67" s="97"/>
      <c r="L67" s="150"/>
    </row>
    <row r="68" spans="1:31" s="10" customFormat="1" ht="19.899999999999999" hidden="1" customHeight="1">
      <c r="B68" s="146"/>
      <c r="C68" s="97"/>
      <c r="D68" s="147" t="s">
        <v>129</v>
      </c>
      <c r="E68" s="148"/>
      <c r="F68" s="148"/>
      <c r="G68" s="148"/>
      <c r="H68" s="148"/>
      <c r="I68" s="148"/>
      <c r="J68" s="149">
        <f>J186</f>
        <v>0</v>
      </c>
      <c r="K68" s="97"/>
      <c r="L68" s="150"/>
    </row>
    <row r="69" spans="1:31" s="10" customFormat="1" ht="19.899999999999999" hidden="1" customHeight="1">
      <c r="B69" s="146"/>
      <c r="C69" s="97"/>
      <c r="D69" s="147" t="s">
        <v>130</v>
      </c>
      <c r="E69" s="148"/>
      <c r="F69" s="148"/>
      <c r="G69" s="148"/>
      <c r="H69" s="148"/>
      <c r="I69" s="148"/>
      <c r="J69" s="149">
        <f>J208</f>
        <v>0</v>
      </c>
      <c r="K69" s="97"/>
      <c r="L69" s="150"/>
    </row>
    <row r="70" spans="1:31" s="10" customFormat="1" ht="19.899999999999999" hidden="1" customHeight="1">
      <c r="B70" s="146"/>
      <c r="C70" s="97"/>
      <c r="D70" s="147" t="s">
        <v>131</v>
      </c>
      <c r="E70" s="148"/>
      <c r="F70" s="148"/>
      <c r="G70" s="148"/>
      <c r="H70" s="148"/>
      <c r="I70" s="148"/>
      <c r="J70" s="149">
        <f>J228</f>
        <v>0</v>
      </c>
      <c r="K70" s="97"/>
      <c r="L70" s="150"/>
    </row>
    <row r="71" spans="1:31" s="10" customFormat="1" ht="14.85" hidden="1" customHeight="1">
      <c r="B71" s="146"/>
      <c r="C71" s="97"/>
      <c r="D71" s="147" t="s">
        <v>829</v>
      </c>
      <c r="E71" s="148"/>
      <c r="F71" s="148"/>
      <c r="G71" s="148"/>
      <c r="H71" s="148"/>
      <c r="I71" s="148"/>
      <c r="J71" s="149">
        <f>J298</f>
        <v>0</v>
      </c>
      <c r="K71" s="97"/>
      <c r="L71" s="150"/>
    </row>
    <row r="72" spans="1:31" s="10" customFormat="1" ht="19.899999999999999" hidden="1" customHeight="1">
      <c r="B72" s="146"/>
      <c r="C72" s="97"/>
      <c r="D72" s="147" t="s">
        <v>133</v>
      </c>
      <c r="E72" s="148"/>
      <c r="F72" s="148"/>
      <c r="G72" s="148"/>
      <c r="H72" s="148"/>
      <c r="I72" s="148"/>
      <c r="J72" s="149">
        <f>J350</f>
        <v>0</v>
      </c>
      <c r="K72" s="97"/>
      <c r="L72" s="150"/>
    </row>
    <row r="73" spans="1:31" s="10" customFormat="1" ht="19.899999999999999" hidden="1" customHeight="1">
      <c r="B73" s="146"/>
      <c r="C73" s="97"/>
      <c r="D73" s="147" t="s">
        <v>134</v>
      </c>
      <c r="E73" s="148"/>
      <c r="F73" s="148"/>
      <c r="G73" s="148"/>
      <c r="H73" s="148"/>
      <c r="I73" s="148"/>
      <c r="J73" s="149">
        <f>J374</f>
        <v>0</v>
      </c>
      <c r="K73" s="97"/>
      <c r="L73" s="150"/>
    </row>
    <row r="74" spans="1:31" s="9" customFormat="1" ht="24.95" hidden="1" customHeight="1">
      <c r="B74" s="140"/>
      <c r="C74" s="141"/>
      <c r="D74" s="142" t="s">
        <v>135</v>
      </c>
      <c r="E74" s="143"/>
      <c r="F74" s="143"/>
      <c r="G74" s="143"/>
      <c r="H74" s="143"/>
      <c r="I74" s="143"/>
      <c r="J74" s="144">
        <f>J378</f>
        <v>0</v>
      </c>
      <c r="K74" s="141"/>
      <c r="L74" s="145"/>
    </row>
    <row r="75" spans="1:31" s="10" customFormat="1" ht="19.899999999999999" hidden="1" customHeight="1">
      <c r="B75" s="146"/>
      <c r="C75" s="97"/>
      <c r="D75" s="147" t="s">
        <v>136</v>
      </c>
      <c r="E75" s="148"/>
      <c r="F75" s="148"/>
      <c r="G75" s="148"/>
      <c r="H75" s="148"/>
      <c r="I75" s="148"/>
      <c r="J75" s="149">
        <f>J379</f>
        <v>0</v>
      </c>
      <c r="K75" s="97"/>
      <c r="L75" s="150"/>
    </row>
    <row r="76" spans="1:31" s="10" customFormat="1" ht="19.899999999999999" hidden="1" customHeight="1">
      <c r="B76" s="146"/>
      <c r="C76" s="97"/>
      <c r="D76" s="147" t="s">
        <v>830</v>
      </c>
      <c r="E76" s="148"/>
      <c r="F76" s="148"/>
      <c r="G76" s="148"/>
      <c r="H76" s="148"/>
      <c r="I76" s="148"/>
      <c r="J76" s="149">
        <f>J404</f>
        <v>0</v>
      </c>
      <c r="K76" s="97"/>
      <c r="L76" s="150"/>
    </row>
    <row r="77" spans="1:31" s="9" customFormat="1" ht="24.95" hidden="1" customHeight="1">
      <c r="B77" s="140"/>
      <c r="C77" s="141"/>
      <c r="D77" s="142" t="s">
        <v>138</v>
      </c>
      <c r="E77" s="143"/>
      <c r="F77" s="143"/>
      <c r="G77" s="143"/>
      <c r="H77" s="143"/>
      <c r="I77" s="143"/>
      <c r="J77" s="144">
        <f>J424</f>
        <v>0</v>
      </c>
      <c r="K77" s="141"/>
      <c r="L77" s="145"/>
    </row>
    <row r="78" spans="1:31" s="10" customFormat="1" ht="19.899999999999999" hidden="1" customHeight="1">
      <c r="B78" s="146"/>
      <c r="C78" s="97"/>
      <c r="D78" s="147" t="s">
        <v>139</v>
      </c>
      <c r="E78" s="148"/>
      <c r="F78" s="148"/>
      <c r="G78" s="148"/>
      <c r="H78" s="148"/>
      <c r="I78" s="148"/>
      <c r="J78" s="149">
        <f>J425</f>
        <v>0</v>
      </c>
      <c r="K78" s="97"/>
      <c r="L78" s="150"/>
    </row>
    <row r="79" spans="1:31" s="2" customFormat="1" ht="21.75" hidden="1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hidden="1" customHeight="1">
      <c r="A80" s="34"/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ht="11.25" hidden="1"/>
    <row r="82" spans="1:31" ht="11.25" hidden="1"/>
    <row r="83" spans="1:31" ht="11.25" hidden="1"/>
    <row r="84" spans="1:31" s="2" customFormat="1" ht="6.95" customHeight="1">
      <c r="A84" s="34"/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24.95" customHeight="1">
      <c r="A85" s="34"/>
      <c r="B85" s="35"/>
      <c r="C85" s="22" t="s">
        <v>140</v>
      </c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>
      <c r="A87" s="34"/>
      <c r="B87" s="35"/>
      <c r="C87" s="28" t="s">
        <v>16</v>
      </c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6.5" customHeight="1">
      <c r="A88" s="34"/>
      <c r="B88" s="35"/>
      <c r="C88" s="36"/>
      <c r="D88" s="36"/>
      <c r="E88" s="289" t="str">
        <f>E7</f>
        <v>Oprava mostů v úseku Polička - Borová u Poličky</v>
      </c>
      <c r="F88" s="290"/>
      <c r="G88" s="290"/>
      <c r="H88" s="290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1" customFormat="1" ht="12" customHeight="1">
      <c r="B89" s="20"/>
      <c r="C89" s="28" t="s">
        <v>115</v>
      </c>
      <c r="D89" s="21"/>
      <c r="E89" s="21"/>
      <c r="F89" s="21"/>
      <c r="G89" s="21"/>
      <c r="H89" s="21"/>
      <c r="I89" s="21"/>
      <c r="J89" s="21"/>
      <c r="K89" s="21"/>
      <c r="L89" s="19"/>
    </row>
    <row r="90" spans="1:31" s="2" customFormat="1" ht="16.5" customHeight="1">
      <c r="A90" s="34"/>
      <c r="B90" s="35"/>
      <c r="C90" s="36"/>
      <c r="D90" s="36"/>
      <c r="E90" s="289" t="s">
        <v>827</v>
      </c>
      <c r="F90" s="291"/>
      <c r="G90" s="291"/>
      <c r="H90" s="291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117</v>
      </c>
      <c r="D91" s="36"/>
      <c r="E91" s="36"/>
      <c r="F91" s="36"/>
      <c r="G91" s="36"/>
      <c r="H91" s="36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6.5" customHeight="1">
      <c r="A92" s="34"/>
      <c r="B92" s="35"/>
      <c r="C92" s="36"/>
      <c r="D92" s="36"/>
      <c r="E92" s="243" t="str">
        <f>E11</f>
        <v>2.1 - SO 02 - Stavební část -  Most v km 24,327</v>
      </c>
      <c r="F92" s="291"/>
      <c r="G92" s="291"/>
      <c r="H92" s="291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6.9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2" customHeight="1">
      <c r="A94" s="34"/>
      <c r="B94" s="35"/>
      <c r="C94" s="28" t="s">
        <v>24</v>
      </c>
      <c r="D94" s="36"/>
      <c r="E94" s="36"/>
      <c r="F94" s="26" t="str">
        <f>F14</f>
        <v xml:space="preserve"> </v>
      </c>
      <c r="G94" s="36"/>
      <c r="H94" s="36"/>
      <c r="I94" s="28" t="s">
        <v>26</v>
      </c>
      <c r="J94" s="59" t="str">
        <f>IF(J14="","",J14)</f>
        <v>7. 7. 2022</v>
      </c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6.9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5.2" customHeight="1">
      <c r="A96" s="34"/>
      <c r="B96" s="35"/>
      <c r="C96" s="28" t="s">
        <v>32</v>
      </c>
      <c r="D96" s="36"/>
      <c r="E96" s="36"/>
      <c r="F96" s="26" t="str">
        <f>E17</f>
        <v xml:space="preserve"> </v>
      </c>
      <c r="G96" s="36"/>
      <c r="H96" s="36"/>
      <c r="I96" s="28" t="s">
        <v>38</v>
      </c>
      <c r="J96" s="32" t="str">
        <f>E23</f>
        <v xml:space="preserve"> </v>
      </c>
      <c r="K96" s="36"/>
      <c r="L96" s="113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5.2" customHeight="1">
      <c r="A97" s="34"/>
      <c r="B97" s="35"/>
      <c r="C97" s="28" t="s">
        <v>36</v>
      </c>
      <c r="D97" s="36"/>
      <c r="E97" s="36"/>
      <c r="F97" s="26" t="str">
        <f>IF(E20="","",E20)</f>
        <v>Vyplň údaj</v>
      </c>
      <c r="G97" s="36"/>
      <c r="H97" s="36"/>
      <c r="I97" s="28" t="s">
        <v>40</v>
      </c>
      <c r="J97" s="32" t="str">
        <f>E26</f>
        <v xml:space="preserve"> </v>
      </c>
      <c r="K97" s="36"/>
      <c r="L97" s="113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0.3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113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11" customFormat="1" ht="29.25" customHeight="1">
      <c r="A99" s="151"/>
      <c r="B99" s="152"/>
      <c r="C99" s="153" t="s">
        <v>141</v>
      </c>
      <c r="D99" s="154" t="s">
        <v>62</v>
      </c>
      <c r="E99" s="154" t="s">
        <v>58</v>
      </c>
      <c r="F99" s="154" t="s">
        <v>59</v>
      </c>
      <c r="G99" s="154" t="s">
        <v>142</v>
      </c>
      <c r="H99" s="154" t="s">
        <v>143</v>
      </c>
      <c r="I99" s="154" t="s">
        <v>144</v>
      </c>
      <c r="J99" s="154" t="s">
        <v>121</v>
      </c>
      <c r="K99" s="155" t="s">
        <v>145</v>
      </c>
      <c r="L99" s="156"/>
      <c r="M99" s="68" t="s">
        <v>34</v>
      </c>
      <c r="N99" s="69" t="s">
        <v>47</v>
      </c>
      <c r="O99" s="69" t="s">
        <v>146</v>
      </c>
      <c r="P99" s="69" t="s">
        <v>147</v>
      </c>
      <c r="Q99" s="69" t="s">
        <v>148</v>
      </c>
      <c r="R99" s="69" t="s">
        <v>149</v>
      </c>
      <c r="S99" s="69" t="s">
        <v>150</v>
      </c>
      <c r="T99" s="70" t="s">
        <v>151</v>
      </c>
      <c r="U99" s="151"/>
      <c r="V99" s="151"/>
      <c r="W99" s="151"/>
      <c r="X99" s="151"/>
      <c r="Y99" s="151"/>
      <c r="Z99" s="151"/>
      <c r="AA99" s="151"/>
      <c r="AB99" s="151"/>
      <c r="AC99" s="151"/>
      <c r="AD99" s="151"/>
      <c r="AE99" s="151"/>
    </row>
    <row r="100" spans="1:65" s="2" customFormat="1" ht="22.9" customHeight="1">
      <c r="A100" s="34"/>
      <c r="B100" s="35"/>
      <c r="C100" s="75" t="s">
        <v>152</v>
      </c>
      <c r="D100" s="36"/>
      <c r="E100" s="36"/>
      <c r="F100" s="36"/>
      <c r="G100" s="36"/>
      <c r="H100" s="36"/>
      <c r="I100" s="36"/>
      <c r="J100" s="157">
        <f>BK100</f>
        <v>0</v>
      </c>
      <c r="K100" s="36"/>
      <c r="L100" s="39"/>
      <c r="M100" s="71"/>
      <c r="N100" s="158"/>
      <c r="O100" s="72"/>
      <c r="P100" s="159">
        <f>P101+P378+P424</f>
        <v>0</v>
      </c>
      <c r="Q100" s="72"/>
      <c r="R100" s="159">
        <f>R101+R378+R424</f>
        <v>150.72977453093998</v>
      </c>
      <c r="S100" s="72"/>
      <c r="T100" s="160">
        <f>T101+T378+T424</f>
        <v>34.309249999999999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6" t="s">
        <v>76</v>
      </c>
      <c r="AU100" s="16" t="s">
        <v>122</v>
      </c>
      <c r="BK100" s="161">
        <f>BK101+BK378+BK424</f>
        <v>0</v>
      </c>
    </row>
    <row r="101" spans="1:65" s="12" customFormat="1" ht="25.9" customHeight="1">
      <c r="B101" s="162"/>
      <c r="C101" s="163"/>
      <c r="D101" s="164" t="s">
        <v>76</v>
      </c>
      <c r="E101" s="165" t="s">
        <v>153</v>
      </c>
      <c r="F101" s="165" t="s">
        <v>154</v>
      </c>
      <c r="G101" s="163"/>
      <c r="H101" s="163"/>
      <c r="I101" s="166"/>
      <c r="J101" s="167">
        <f>BK101</f>
        <v>0</v>
      </c>
      <c r="K101" s="163"/>
      <c r="L101" s="168"/>
      <c r="M101" s="169"/>
      <c r="N101" s="170"/>
      <c r="O101" s="170"/>
      <c r="P101" s="171">
        <f>P102+P138+P156+P186+P208+P228+P350+P374</f>
        <v>0</v>
      </c>
      <c r="Q101" s="170"/>
      <c r="R101" s="171">
        <f>R102+R138+R156+R186+R208+R228+R350+R374</f>
        <v>121.79712352854</v>
      </c>
      <c r="S101" s="170"/>
      <c r="T101" s="172">
        <f>T102+T138+T156+T186+T208+T228+T350+T374</f>
        <v>34.309249999999999</v>
      </c>
      <c r="AR101" s="173" t="s">
        <v>23</v>
      </c>
      <c r="AT101" s="174" t="s">
        <v>76</v>
      </c>
      <c r="AU101" s="174" t="s">
        <v>77</v>
      </c>
      <c r="AY101" s="173" t="s">
        <v>155</v>
      </c>
      <c r="BK101" s="175">
        <f>BK102+BK138+BK156+BK186+BK208+BK228+BK350+BK374</f>
        <v>0</v>
      </c>
    </row>
    <row r="102" spans="1:65" s="12" customFormat="1" ht="22.9" customHeight="1">
      <c r="B102" s="162"/>
      <c r="C102" s="163"/>
      <c r="D102" s="164" t="s">
        <v>76</v>
      </c>
      <c r="E102" s="176" t="s">
        <v>23</v>
      </c>
      <c r="F102" s="176" t="s">
        <v>156</v>
      </c>
      <c r="G102" s="163"/>
      <c r="H102" s="163"/>
      <c r="I102" s="166"/>
      <c r="J102" s="177">
        <f>BK102</f>
        <v>0</v>
      </c>
      <c r="K102" s="163"/>
      <c r="L102" s="168"/>
      <c r="M102" s="169"/>
      <c r="N102" s="170"/>
      <c r="O102" s="170"/>
      <c r="P102" s="171">
        <f>SUM(P103:P137)</f>
        <v>0</v>
      </c>
      <c r="Q102" s="170"/>
      <c r="R102" s="171">
        <f>SUM(R103:R137)</f>
        <v>0.40133080799999998</v>
      </c>
      <c r="S102" s="170"/>
      <c r="T102" s="172">
        <f>SUM(T103:T137)</f>
        <v>1.4550000000000001</v>
      </c>
      <c r="AR102" s="173" t="s">
        <v>23</v>
      </c>
      <c r="AT102" s="174" t="s">
        <v>76</v>
      </c>
      <c r="AU102" s="174" t="s">
        <v>23</v>
      </c>
      <c r="AY102" s="173" t="s">
        <v>155</v>
      </c>
      <c r="BK102" s="175">
        <f>SUM(BK103:BK137)</f>
        <v>0</v>
      </c>
    </row>
    <row r="103" spans="1:65" s="2" customFormat="1" ht="33" customHeight="1">
      <c r="A103" s="34"/>
      <c r="B103" s="35"/>
      <c r="C103" s="178" t="s">
        <v>23</v>
      </c>
      <c r="D103" s="178" t="s">
        <v>157</v>
      </c>
      <c r="E103" s="179" t="s">
        <v>158</v>
      </c>
      <c r="F103" s="180" t="s">
        <v>159</v>
      </c>
      <c r="G103" s="181" t="s">
        <v>160</v>
      </c>
      <c r="H103" s="182">
        <v>400</v>
      </c>
      <c r="I103" s="183"/>
      <c r="J103" s="184">
        <f>ROUND(I103*H103,2)</f>
        <v>0</v>
      </c>
      <c r="K103" s="180" t="s">
        <v>161</v>
      </c>
      <c r="L103" s="39"/>
      <c r="M103" s="185" t="s">
        <v>34</v>
      </c>
      <c r="N103" s="186" t="s">
        <v>48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162</v>
      </c>
      <c r="AT103" s="189" t="s">
        <v>157</v>
      </c>
      <c r="AU103" s="189" t="s">
        <v>22</v>
      </c>
      <c r="AY103" s="16" t="s">
        <v>155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6" t="s">
        <v>23</v>
      </c>
      <c r="BK103" s="190">
        <f>ROUND(I103*H103,2)</f>
        <v>0</v>
      </c>
      <c r="BL103" s="16" t="s">
        <v>162</v>
      </c>
      <c r="BM103" s="189" t="s">
        <v>831</v>
      </c>
    </row>
    <row r="104" spans="1:65" s="2" customFormat="1" ht="29.25">
      <c r="A104" s="34"/>
      <c r="B104" s="35"/>
      <c r="C104" s="36"/>
      <c r="D104" s="191" t="s">
        <v>164</v>
      </c>
      <c r="E104" s="36"/>
      <c r="F104" s="192" t="s">
        <v>165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6" t="s">
        <v>164</v>
      </c>
      <c r="AU104" s="16" t="s">
        <v>22</v>
      </c>
    </row>
    <row r="105" spans="1:65" s="2" customFormat="1" ht="11.25">
      <c r="A105" s="34"/>
      <c r="B105" s="35"/>
      <c r="C105" s="36"/>
      <c r="D105" s="196" t="s">
        <v>166</v>
      </c>
      <c r="E105" s="36"/>
      <c r="F105" s="197" t="s">
        <v>167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6" t="s">
        <v>166</v>
      </c>
      <c r="AU105" s="16" t="s">
        <v>22</v>
      </c>
    </row>
    <row r="106" spans="1:65" s="2" customFormat="1" ht="16.5" customHeight="1">
      <c r="A106" s="34"/>
      <c r="B106" s="35"/>
      <c r="C106" s="178" t="s">
        <v>22</v>
      </c>
      <c r="D106" s="178" t="s">
        <v>157</v>
      </c>
      <c r="E106" s="179" t="s">
        <v>168</v>
      </c>
      <c r="F106" s="180" t="s">
        <v>169</v>
      </c>
      <c r="G106" s="181" t="s">
        <v>160</v>
      </c>
      <c r="H106" s="182">
        <v>400</v>
      </c>
      <c r="I106" s="183"/>
      <c r="J106" s="184">
        <f>ROUND(I106*H106,2)</f>
        <v>0</v>
      </c>
      <c r="K106" s="180" t="s">
        <v>161</v>
      </c>
      <c r="L106" s="39"/>
      <c r="M106" s="185" t="s">
        <v>34</v>
      </c>
      <c r="N106" s="186" t="s">
        <v>48</v>
      </c>
      <c r="O106" s="64"/>
      <c r="P106" s="187">
        <f>O106*H106</f>
        <v>0</v>
      </c>
      <c r="Q106" s="187">
        <v>3.0000000000000001E-5</v>
      </c>
      <c r="R106" s="187">
        <f>Q106*H106</f>
        <v>1.2E-2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162</v>
      </c>
      <c r="AT106" s="189" t="s">
        <v>157</v>
      </c>
      <c r="AU106" s="189" t="s">
        <v>22</v>
      </c>
      <c r="AY106" s="16" t="s">
        <v>155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6" t="s">
        <v>23</v>
      </c>
      <c r="BK106" s="190">
        <f>ROUND(I106*H106,2)</f>
        <v>0</v>
      </c>
      <c r="BL106" s="16" t="s">
        <v>162</v>
      </c>
      <c r="BM106" s="189" t="s">
        <v>832</v>
      </c>
    </row>
    <row r="107" spans="1:65" s="2" customFormat="1" ht="19.5">
      <c r="A107" s="34"/>
      <c r="B107" s="35"/>
      <c r="C107" s="36"/>
      <c r="D107" s="191" t="s">
        <v>164</v>
      </c>
      <c r="E107" s="36"/>
      <c r="F107" s="192" t="s">
        <v>171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6" t="s">
        <v>164</v>
      </c>
      <c r="AU107" s="16" t="s">
        <v>22</v>
      </c>
    </row>
    <row r="108" spans="1:65" s="2" customFormat="1" ht="11.25">
      <c r="A108" s="34"/>
      <c r="B108" s="35"/>
      <c r="C108" s="36"/>
      <c r="D108" s="196" t="s">
        <v>166</v>
      </c>
      <c r="E108" s="36"/>
      <c r="F108" s="197" t="s">
        <v>172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6" t="s">
        <v>166</v>
      </c>
      <c r="AU108" s="16" t="s">
        <v>22</v>
      </c>
    </row>
    <row r="109" spans="1:65" s="2" customFormat="1" ht="16.5" customHeight="1">
      <c r="A109" s="34"/>
      <c r="B109" s="35"/>
      <c r="C109" s="178" t="s">
        <v>173</v>
      </c>
      <c r="D109" s="178" t="s">
        <v>157</v>
      </c>
      <c r="E109" s="179" t="s">
        <v>833</v>
      </c>
      <c r="F109" s="180" t="s">
        <v>834</v>
      </c>
      <c r="G109" s="181" t="s">
        <v>263</v>
      </c>
      <c r="H109" s="182">
        <v>20</v>
      </c>
      <c r="I109" s="183"/>
      <c r="J109" s="184">
        <f>ROUND(I109*H109,2)</f>
        <v>0</v>
      </c>
      <c r="K109" s="180" t="s">
        <v>161</v>
      </c>
      <c r="L109" s="39"/>
      <c r="M109" s="185" t="s">
        <v>34</v>
      </c>
      <c r="N109" s="186" t="s">
        <v>48</v>
      </c>
      <c r="O109" s="64"/>
      <c r="P109" s="187">
        <f>O109*H109</f>
        <v>0</v>
      </c>
      <c r="Q109" s="187">
        <v>1.7500247399999998E-2</v>
      </c>
      <c r="R109" s="187">
        <f>Q109*H109</f>
        <v>0.35000494799999998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162</v>
      </c>
      <c r="AT109" s="189" t="s">
        <v>157</v>
      </c>
      <c r="AU109" s="189" t="s">
        <v>22</v>
      </c>
      <c r="AY109" s="16" t="s">
        <v>155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6" t="s">
        <v>23</v>
      </c>
      <c r="BK109" s="190">
        <f>ROUND(I109*H109,2)</f>
        <v>0</v>
      </c>
      <c r="BL109" s="16" t="s">
        <v>162</v>
      </c>
      <c r="BM109" s="189" t="s">
        <v>835</v>
      </c>
    </row>
    <row r="110" spans="1:65" s="2" customFormat="1" ht="11.25">
      <c r="A110" s="34"/>
      <c r="B110" s="35"/>
      <c r="C110" s="36"/>
      <c r="D110" s="191" t="s">
        <v>164</v>
      </c>
      <c r="E110" s="36"/>
      <c r="F110" s="192" t="s">
        <v>836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164</v>
      </c>
      <c r="AU110" s="16" t="s">
        <v>22</v>
      </c>
    </row>
    <row r="111" spans="1:65" s="2" customFormat="1" ht="11.25">
      <c r="A111" s="34"/>
      <c r="B111" s="35"/>
      <c r="C111" s="36"/>
      <c r="D111" s="196" t="s">
        <v>166</v>
      </c>
      <c r="E111" s="36"/>
      <c r="F111" s="197" t="s">
        <v>837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6" t="s">
        <v>166</v>
      </c>
      <c r="AU111" s="16" t="s">
        <v>22</v>
      </c>
    </row>
    <row r="112" spans="1:65" s="2" customFormat="1" ht="37.9" customHeight="1">
      <c r="A112" s="34"/>
      <c r="B112" s="35"/>
      <c r="C112" s="178" t="s">
        <v>162</v>
      </c>
      <c r="D112" s="178" t="s">
        <v>157</v>
      </c>
      <c r="E112" s="179" t="s">
        <v>210</v>
      </c>
      <c r="F112" s="180" t="s">
        <v>211</v>
      </c>
      <c r="G112" s="181" t="s">
        <v>182</v>
      </c>
      <c r="H112" s="182">
        <v>5.3250000000000002</v>
      </c>
      <c r="I112" s="183"/>
      <c r="J112" s="184">
        <f>ROUND(I112*H112,2)</f>
        <v>0</v>
      </c>
      <c r="K112" s="180" t="s">
        <v>161</v>
      </c>
      <c r="L112" s="39"/>
      <c r="M112" s="185" t="s">
        <v>34</v>
      </c>
      <c r="N112" s="186" t="s">
        <v>48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162</v>
      </c>
      <c r="AT112" s="189" t="s">
        <v>157</v>
      </c>
      <c r="AU112" s="189" t="s">
        <v>22</v>
      </c>
      <c r="AY112" s="16" t="s">
        <v>155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6" t="s">
        <v>23</v>
      </c>
      <c r="BK112" s="190">
        <f>ROUND(I112*H112,2)</f>
        <v>0</v>
      </c>
      <c r="BL112" s="16" t="s">
        <v>162</v>
      </c>
      <c r="BM112" s="189" t="s">
        <v>838</v>
      </c>
    </row>
    <row r="113" spans="1:65" s="2" customFormat="1" ht="19.5">
      <c r="A113" s="34"/>
      <c r="B113" s="35"/>
      <c r="C113" s="36"/>
      <c r="D113" s="191" t="s">
        <v>164</v>
      </c>
      <c r="E113" s="36"/>
      <c r="F113" s="192" t="s">
        <v>213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164</v>
      </c>
      <c r="AU113" s="16" t="s">
        <v>22</v>
      </c>
    </row>
    <row r="114" spans="1:65" s="2" customFormat="1" ht="11.25">
      <c r="A114" s="34"/>
      <c r="B114" s="35"/>
      <c r="C114" s="36"/>
      <c r="D114" s="196" t="s">
        <v>166</v>
      </c>
      <c r="E114" s="36"/>
      <c r="F114" s="197" t="s">
        <v>214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6" t="s">
        <v>166</v>
      </c>
      <c r="AU114" s="16" t="s">
        <v>22</v>
      </c>
    </row>
    <row r="115" spans="1:65" s="13" customFormat="1" ht="11.25">
      <c r="B115" s="198"/>
      <c r="C115" s="199"/>
      <c r="D115" s="191" t="s">
        <v>186</v>
      </c>
      <c r="E115" s="200" t="s">
        <v>34</v>
      </c>
      <c r="F115" s="201" t="s">
        <v>839</v>
      </c>
      <c r="G115" s="199"/>
      <c r="H115" s="202">
        <v>5.3250000000000002</v>
      </c>
      <c r="I115" s="203"/>
      <c r="J115" s="199"/>
      <c r="K115" s="199"/>
      <c r="L115" s="204"/>
      <c r="M115" s="205"/>
      <c r="N115" s="206"/>
      <c r="O115" s="206"/>
      <c r="P115" s="206"/>
      <c r="Q115" s="206"/>
      <c r="R115" s="206"/>
      <c r="S115" s="206"/>
      <c r="T115" s="207"/>
      <c r="AT115" s="208" t="s">
        <v>186</v>
      </c>
      <c r="AU115" s="208" t="s">
        <v>22</v>
      </c>
      <c r="AV115" s="13" t="s">
        <v>22</v>
      </c>
      <c r="AW115" s="13" t="s">
        <v>39</v>
      </c>
      <c r="AX115" s="13" t="s">
        <v>23</v>
      </c>
      <c r="AY115" s="208" t="s">
        <v>155</v>
      </c>
    </row>
    <row r="116" spans="1:65" s="2" customFormat="1" ht="33" customHeight="1">
      <c r="A116" s="34"/>
      <c r="B116" s="35"/>
      <c r="C116" s="178" t="s">
        <v>188</v>
      </c>
      <c r="D116" s="178" t="s">
        <v>157</v>
      </c>
      <c r="E116" s="179" t="s">
        <v>270</v>
      </c>
      <c r="F116" s="180" t="s">
        <v>271</v>
      </c>
      <c r="G116" s="181" t="s">
        <v>182</v>
      </c>
      <c r="H116" s="182">
        <v>5.4</v>
      </c>
      <c r="I116" s="183"/>
      <c r="J116" s="184">
        <f>ROUND(I116*H116,2)</f>
        <v>0</v>
      </c>
      <c r="K116" s="180" t="s">
        <v>161</v>
      </c>
      <c r="L116" s="39"/>
      <c r="M116" s="185" t="s">
        <v>34</v>
      </c>
      <c r="N116" s="186" t="s">
        <v>48</v>
      </c>
      <c r="O116" s="64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9" t="s">
        <v>162</v>
      </c>
      <c r="AT116" s="189" t="s">
        <v>157</v>
      </c>
      <c r="AU116" s="189" t="s">
        <v>22</v>
      </c>
      <c r="AY116" s="16" t="s">
        <v>155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6" t="s">
        <v>23</v>
      </c>
      <c r="BK116" s="190">
        <f>ROUND(I116*H116,2)</f>
        <v>0</v>
      </c>
      <c r="BL116" s="16" t="s">
        <v>162</v>
      </c>
      <c r="BM116" s="189" t="s">
        <v>840</v>
      </c>
    </row>
    <row r="117" spans="1:65" s="2" customFormat="1" ht="29.25">
      <c r="A117" s="34"/>
      <c r="B117" s="35"/>
      <c r="C117" s="36"/>
      <c r="D117" s="191" t="s">
        <v>164</v>
      </c>
      <c r="E117" s="36"/>
      <c r="F117" s="192" t="s">
        <v>273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6" t="s">
        <v>164</v>
      </c>
      <c r="AU117" s="16" t="s">
        <v>22</v>
      </c>
    </row>
    <row r="118" spans="1:65" s="2" customFormat="1" ht="11.25">
      <c r="A118" s="34"/>
      <c r="B118" s="35"/>
      <c r="C118" s="36"/>
      <c r="D118" s="196" t="s">
        <v>166</v>
      </c>
      <c r="E118" s="36"/>
      <c r="F118" s="197" t="s">
        <v>274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6" t="s">
        <v>166</v>
      </c>
      <c r="AU118" s="16" t="s">
        <v>22</v>
      </c>
    </row>
    <row r="119" spans="1:65" s="2" customFormat="1" ht="19.5">
      <c r="A119" s="34"/>
      <c r="B119" s="35"/>
      <c r="C119" s="36"/>
      <c r="D119" s="191" t="s">
        <v>256</v>
      </c>
      <c r="E119" s="36"/>
      <c r="F119" s="220" t="s">
        <v>841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6" t="s">
        <v>256</v>
      </c>
      <c r="AU119" s="16" t="s">
        <v>22</v>
      </c>
    </row>
    <row r="120" spans="1:65" s="13" customFormat="1" ht="11.25">
      <c r="B120" s="198"/>
      <c r="C120" s="199"/>
      <c r="D120" s="191" t="s">
        <v>186</v>
      </c>
      <c r="E120" s="200" t="s">
        <v>34</v>
      </c>
      <c r="F120" s="201" t="s">
        <v>842</v>
      </c>
      <c r="G120" s="199"/>
      <c r="H120" s="202">
        <v>5.4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186</v>
      </c>
      <c r="AU120" s="208" t="s">
        <v>22</v>
      </c>
      <c r="AV120" s="13" t="s">
        <v>22</v>
      </c>
      <c r="AW120" s="13" t="s">
        <v>39</v>
      </c>
      <c r="AX120" s="13" t="s">
        <v>23</v>
      </c>
      <c r="AY120" s="208" t="s">
        <v>155</v>
      </c>
    </row>
    <row r="121" spans="1:65" s="2" customFormat="1" ht="16.5" customHeight="1">
      <c r="A121" s="34"/>
      <c r="B121" s="35"/>
      <c r="C121" s="178" t="s">
        <v>195</v>
      </c>
      <c r="D121" s="178" t="s">
        <v>157</v>
      </c>
      <c r="E121" s="179" t="s">
        <v>843</v>
      </c>
      <c r="F121" s="180" t="s">
        <v>844</v>
      </c>
      <c r="G121" s="181" t="s">
        <v>182</v>
      </c>
      <c r="H121" s="182">
        <v>10.725</v>
      </c>
      <c r="I121" s="183"/>
      <c r="J121" s="184">
        <f>ROUND(I121*H121,2)</f>
        <v>0</v>
      </c>
      <c r="K121" s="180" t="s">
        <v>161</v>
      </c>
      <c r="L121" s="39"/>
      <c r="M121" s="185" t="s">
        <v>34</v>
      </c>
      <c r="N121" s="186" t="s">
        <v>48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162</v>
      </c>
      <c r="AT121" s="189" t="s">
        <v>157</v>
      </c>
      <c r="AU121" s="189" t="s">
        <v>22</v>
      </c>
      <c r="AY121" s="16" t="s">
        <v>155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6" t="s">
        <v>23</v>
      </c>
      <c r="BK121" s="190">
        <f>ROUND(I121*H121,2)</f>
        <v>0</v>
      </c>
      <c r="BL121" s="16" t="s">
        <v>162</v>
      </c>
      <c r="BM121" s="189" t="s">
        <v>845</v>
      </c>
    </row>
    <row r="122" spans="1:65" s="2" customFormat="1" ht="19.5">
      <c r="A122" s="34"/>
      <c r="B122" s="35"/>
      <c r="C122" s="36"/>
      <c r="D122" s="191" t="s">
        <v>164</v>
      </c>
      <c r="E122" s="36"/>
      <c r="F122" s="192" t="s">
        <v>846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6" t="s">
        <v>164</v>
      </c>
      <c r="AU122" s="16" t="s">
        <v>22</v>
      </c>
    </row>
    <row r="123" spans="1:65" s="2" customFormat="1" ht="11.25">
      <c r="A123" s="34"/>
      <c r="B123" s="35"/>
      <c r="C123" s="36"/>
      <c r="D123" s="196" t="s">
        <v>166</v>
      </c>
      <c r="E123" s="36"/>
      <c r="F123" s="197" t="s">
        <v>847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6" t="s">
        <v>166</v>
      </c>
      <c r="AU123" s="16" t="s">
        <v>22</v>
      </c>
    </row>
    <row r="124" spans="1:65" s="13" customFormat="1" ht="11.25">
      <c r="B124" s="198"/>
      <c r="C124" s="199"/>
      <c r="D124" s="191" t="s">
        <v>186</v>
      </c>
      <c r="E124" s="200" t="s">
        <v>34</v>
      </c>
      <c r="F124" s="201" t="s">
        <v>848</v>
      </c>
      <c r="G124" s="199"/>
      <c r="H124" s="202">
        <v>10.725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186</v>
      </c>
      <c r="AU124" s="208" t="s">
        <v>22</v>
      </c>
      <c r="AV124" s="13" t="s">
        <v>22</v>
      </c>
      <c r="AW124" s="13" t="s">
        <v>39</v>
      </c>
      <c r="AX124" s="13" t="s">
        <v>23</v>
      </c>
      <c r="AY124" s="208" t="s">
        <v>155</v>
      </c>
    </row>
    <row r="125" spans="1:65" s="2" customFormat="1" ht="24.2" customHeight="1">
      <c r="A125" s="34"/>
      <c r="B125" s="35"/>
      <c r="C125" s="178" t="s">
        <v>202</v>
      </c>
      <c r="D125" s="178" t="s">
        <v>157</v>
      </c>
      <c r="E125" s="179" t="s">
        <v>226</v>
      </c>
      <c r="F125" s="180" t="s">
        <v>227</v>
      </c>
      <c r="G125" s="181" t="s">
        <v>160</v>
      </c>
      <c r="H125" s="182">
        <v>107.25</v>
      </c>
      <c r="I125" s="183"/>
      <c r="J125" s="184">
        <f>ROUND(I125*H125,2)</f>
        <v>0</v>
      </c>
      <c r="K125" s="180" t="s">
        <v>161</v>
      </c>
      <c r="L125" s="39"/>
      <c r="M125" s="185" t="s">
        <v>34</v>
      </c>
      <c r="N125" s="186" t="s">
        <v>48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162</v>
      </c>
      <c r="AT125" s="189" t="s">
        <v>157</v>
      </c>
      <c r="AU125" s="189" t="s">
        <v>22</v>
      </c>
      <c r="AY125" s="16" t="s">
        <v>155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6" t="s">
        <v>23</v>
      </c>
      <c r="BK125" s="190">
        <f>ROUND(I125*H125,2)</f>
        <v>0</v>
      </c>
      <c r="BL125" s="16" t="s">
        <v>162</v>
      </c>
      <c r="BM125" s="189" t="s">
        <v>849</v>
      </c>
    </row>
    <row r="126" spans="1:65" s="2" customFormat="1" ht="19.5">
      <c r="A126" s="34"/>
      <c r="B126" s="35"/>
      <c r="C126" s="36"/>
      <c r="D126" s="191" t="s">
        <v>164</v>
      </c>
      <c r="E126" s="36"/>
      <c r="F126" s="192" t="s">
        <v>229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164</v>
      </c>
      <c r="AU126" s="16" t="s">
        <v>22</v>
      </c>
    </row>
    <row r="127" spans="1:65" s="2" customFormat="1" ht="11.25">
      <c r="A127" s="34"/>
      <c r="B127" s="35"/>
      <c r="C127" s="36"/>
      <c r="D127" s="196" t="s">
        <v>166</v>
      </c>
      <c r="E127" s="36"/>
      <c r="F127" s="197" t="s">
        <v>230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166</v>
      </c>
      <c r="AU127" s="16" t="s">
        <v>22</v>
      </c>
    </row>
    <row r="128" spans="1:65" s="13" customFormat="1" ht="11.25">
      <c r="B128" s="198"/>
      <c r="C128" s="199"/>
      <c r="D128" s="191" t="s">
        <v>186</v>
      </c>
      <c r="E128" s="200" t="s">
        <v>34</v>
      </c>
      <c r="F128" s="201" t="s">
        <v>850</v>
      </c>
      <c r="G128" s="199"/>
      <c r="H128" s="202">
        <v>107.25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186</v>
      </c>
      <c r="AU128" s="208" t="s">
        <v>22</v>
      </c>
      <c r="AV128" s="13" t="s">
        <v>22</v>
      </c>
      <c r="AW128" s="13" t="s">
        <v>39</v>
      </c>
      <c r="AX128" s="13" t="s">
        <v>23</v>
      </c>
      <c r="AY128" s="208" t="s">
        <v>155</v>
      </c>
    </row>
    <row r="129" spans="1:65" s="2" customFormat="1" ht="24.2" customHeight="1">
      <c r="A129" s="34"/>
      <c r="B129" s="35"/>
      <c r="C129" s="178" t="s">
        <v>209</v>
      </c>
      <c r="D129" s="178" t="s">
        <v>157</v>
      </c>
      <c r="E129" s="179" t="s">
        <v>851</v>
      </c>
      <c r="F129" s="180" t="s">
        <v>852</v>
      </c>
      <c r="G129" s="181" t="s">
        <v>263</v>
      </c>
      <c r="H129" s="182">
        <v>15</v>
      </c>
      <c r="I129" s="183"/>
      <c r="J129" s="184">
        <f>ROUND(I129*H129,2)</f>
        <v>0</v>
      </c>
      <c r="K129" s="180" t="s">
        <v>161</v>
      </c>
      <c r="L129" s="39"/>
      <c r="M129" s="185" t="s">
        <v>34</v>
      </c>
      <c r="N129" s="186" t="s">
        <v>48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9.7000000000000003E-2</v>
      </c>
      <c r="T129" s="188">
        <f>S129*H129</f>
        <v>1.4550000000000001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162</v>
      </c>
      <c r="AT129" s="189" t="s">
        <v>157</v>
      </c>
      <c r="AU129" s="189" t="s">
        <v>22</v>
      </c>
      <c r="AY129" s="16" t="s">
        <v>155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6" t="s">
        <v>23</v>
      </c>
      <c r="BK129" s="190">
        <f>ROUND(I129*H129,2)</f>
        <v>0</v>
      </c>
      <c r="BL129" s="16" t="s">
        <v>162</v>
      </c>
      <c r="BM129" s="189" t="s">
        <v>853</v>
      </c>
    </row>
    <row r="130" spans="1:65" s="2" customFormat="1" ht="39">
      <c r="A130" s="34"/>
      <c r="B130" s="35"/>
      <c r="C130" s="36"/>
      <c r="D130" s="191" t="s">
        <v>164</v>
      </c>
      <c r="E130" s="36"/>
      <c r="F130" s="192" t="s">
        <v>854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6" t="s">
        <v>164</v>
      </c>
      <c r="AU130" s="16" t="s">
        <v>22</v>
      </c>
    </row>
    <row r="131" spans="1:65" s="2" customFormat="1" ht="11.25">
      <c r="A131" s="34"/>
      <c r="B131" s="35"/>
      <c r="C131" s="36"/>
      <c r="D131" s="196" t="s">
        <v>166</v>
      </c>
      <c r="E131" s="36"/>
      <c r="F131" s="197" t="s">
        <v>855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166</v>
      </c>
      <c r="AU131" s="16" t="s">
        <v>22</v>
      </c>
    </row>
    <row r="132" spans="1:65" s="13" customFormat="1" ht="11.25">
      <c r="B132" s="198"/>
      <c r="C132" s="199"/>
      <c r="D132" s="191" t="s">
        <v>186</v>
      </c>
      <c r="E132" s="200" t="s">
        <v>34</v>
      </c>
      <c r="F132" s="201" t="s">
        <v>856</v>
      </c>
      <c r="G132" s="199"/>
      <c r="H132" s="202">
        <v>15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186</v>
      </c>
      <c r="AU132" s="208" t="s">
        <v>22</v>
      </c>
      <c r="AV132" s="13" t="s">
        <v>22</v>
      </c>
      <c r="AW132" s="13" t="s">
        <v>39</v>
      </c>
      <c r="AX132" s="13" t="s">
        <v>23</v>
      </c>
      <c r="AY132" s="208" t="s">
        <v>155</v>
      </c>
    </row>
    <row r="133" spans="1:65" s="2" customFormat="1" ht="24.2" customHeight="1">
      <c r="A133" s="34"/>
      <c r="B133" s="35"/>
      <c r="C133" s="178" t="s">
        <v>219</v>
      </c>
      <c r="D133" s="178" t="s">
        <v>157</v>
      </c>
      <c r="E133" s="179" t="s">
        <v>251</v>
      </c>
      <c r="F133" s="180" t="s">
        <v>252</v>
      </c>
      <c r="G133" s="181" t="s">
        <v>160</v>
      </c>
      <c r="H133" s="182">
        <v>4.5</v>
      </c>
      <c r="I133" s="183"/>
      <c r="J133" s="184">
        <f>ROUND(I133*H133,2)</f>
        <v>0</v>
      </c>
      <c r="K133" s="180" t="s">
        <v>161</v>
      </c>
      <c r="L133" s="39"/>
      <c r="M133" s="185" t="s">
        <v>34</v>
      </c>
      <c r="N133" s="186" t="s">
        <v>48</v>
      </c>
      <c r="O133" s="64"/>
      <c r="P133" s="187">
        <f>O133*H133</f>
        <v>0</v>
      </c>
      <c r="Q133" s="187">
        <v>8.7390799999999998E-3</v>
      </c>
      <c r="R133" s="187">
        <f>Q133*H133</f>
        <v>3.9325859999999997E-2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162</v>
      </c>
      <c r="AT133" s="189" t="s">
        <v>157</v>
      </c>
      <c r="AU133" s="189" t="s">
        <v>22</v>
      </c>
      <c r="AY133" s="16" t="s">
        <v>155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6" t="s">
        <v>23</v>
      </c>
      <c r="BK133" s="190">
        <f>ROUND(I133*H133,2)</f>
        <v>0</v>
      </c>
      <c r="BL133" s="16" t="s">
        <v>162</v>
      </c>
      <c r="BM133" s="189" t="s">
        <v>857</v>
      </c>
    </row>
    <row r="134" spans="1:65" s="2" customFormat="1" ht="19.5">
      <c r="A134" s="34"/>
      <c r="B134" s="35"/>
      <c r="C134" s="36"/>
      <c r="D134" s="191" t="s">
        <v>164</v>
      </c>
      <c r="E134" s="36"/>
      <c r="F134" s="192" t="s">
        <v>254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164</v>
      </c>
      <c r="AU134" s="16" t="s">
        <v>22</v>
      </c>
    </row>
    <row r="135" spans="1:65" s="2" customFormat="1" ht="11.25">
      <c r="A135" s="34"/>
      <c r="B135" s="35"/>
      <c r="C135" s="36"/>
      <c r="D135" s="196" t="s">
        <v>166</v>
      </c>
      <c r="E135" s="36"/>
      <c r="F135" s="197" t="s">
        <v>255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166</v>
      </c>
      <c r="AU135" s="16" t="s">
        <v>22</v>
      </c>
    </row>
    <row r="136" spans="1:65" s="2" customFormat="1" ht="19.5">
      <c r="A136" s="34"/>
      <c r="B136" s="35"/>
      <c r="C136" s="36"/>
      <c r="D136" s="191" t="s">
        <v>256</v>
      </c>
      <c r="E136" s="36"/>
      <c r="F136" s="220" t="s">
        <v>257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256</v>
      </c>
      <c r="AU136" s="16" t="s">
        <v>22</v>
      </c>
    </row>
    <row r="137" spans="1:65" s="13" customFormat="1" ht="11.25">
      <c r="B137" s="198"/>
      <c r="C137" s="199"/>
      <c r="D137" s="191" t="s">
        <v>186</v>
      </c>
      <c r="E137" s="200" t="s">
        <v>34</v>
      </c>
      <c r="F137" s="201" t="s">
        <v>258</v>
      </c>
      <c r="G137" s="199"/>
      <c r="H137" s="202">
        <v>4.5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186</v>
      </c>
      <c r="AU137" s="208" t="s">
        <v>22</v>
      </c>
      <c r="AV137" s="13" t="s">
        <v>22</v>
      </c>
      <c r="AW137" s="13" t="s">
        <v>39</v>
      </c>
      <c r="AX137" s="13" t="s">
        <v>23</v>
      </c>
      <c r="AY137" s="208" t="s">
        <v>155</v>
      </c>
    </row>
    <row r="138" spans="1:65" s="12" customFormat="1" ht="22.9" customHeight="1">
      <c r="B138" s="162"/>
      <c r="C138" s="163"/>
      <c r="D138" s="164" t="s">
        <v>76</v>
      </c>
      <c r="E138" s="176" t="s">
        <v>22</v>
      </c>
      <c r="F138" s="176" t="s">
        <v>276</v>
      </c>
      <c r="G138" s="163"/>
      <c r="H138" s="163"/>
      <c r="I138" s="166"/>
      <c r="J138" s="177">
        <f>BK138</f>
        <v>0</v>
      </c>
      <c r="K138" s="163"/>
      <c r="L138" s="168"/>
      <c r="M138" s="169"/>
      <c r="N138" s="170"/>
      <c r="O138" s="170"/>
      <c r="P138" s="171">
        <f>SUM(P139:P155)</f>
        <v>0</v>
      </c>
      <c r="Q138" s="170"/>
      <c r="R138" s="171">
        <f>SUM(R139:R155)</f>
        <v>3.3758991645399998</v>
      </c>
      <c r="S138" s="170"/>
      <c r="T138" s="172">
        <f>SUM(T139:T155)</f>
        <v>0.13319999999999999</v>
      </c>
      <c r="AR138" s="173" t="s">
        <v>23</v>
      </c>
      <c r="AT138" s="174" t="s">
        <v>76</v>
      </c>
      <c r="AU138" s="174" t="s">
        <v>23</v>
      </c>
      <c r="AY138" s="173" t="s">
        <v>155</v>
      </c>
      <c r="BK138" s="175">
        <f>SUM(BK139:BK155)</f>
        <v>0</v>
      </c>
    </row>
    <row r="139" spans="1:65" s="2" customFormat="1" ht="24.2" customHeight="1">
      <c r="A139" s="34"/>
      <c r="B139" s="35"/>
      <c r="C139" s="178" t="s">
        <v>28</v>
      </c>
      <c r="D139" s="178" t="s">
        <v>157</v>
      </c>
      <c r="E139" s="179" t="s">
        <v>286</v>
      </c>
      <c r="F139" s="180" t="s">
        <v>287</v>
      </c>
      <c r="G139" s="181" t="s">
        <v>263</v>
      </c>
      <c r="H139" s="182">
        <v>44.4</v>
      </c>
      <c r="I139" s="183"/>
      <c r="J139" s="184">
        <f>ROUND(I139*H139,2)</f>
        <v>0</v>
      </c>
      <c r="K139" s="180" t="s">
        <v>161</v>
      </c>
      <c r="L139" s="39"/>
      <c r="M139" s="185" t="s">
        <v>34</v>
      </c>
      <c r="N139" s="186" t="s">
        <v>48</v>
      </c>
      <c r="O139" s="64"/>
      <c r="P139" s="187">
        <f>O139*H139</f>
        <v>0</v>
      </c>
      <c r="Q139" s="187">
        <v>8.6000000000000003E-5</v>
      </c>
      <c r="R139" s="187">
        <f>Q139*H139</f>
        <v>3.8184E-3</v>
      </c>
      <c r="S139" s="187">
        <v>3.0000000000000001E-3</v>
      </c>
      <c r="T139" s="188">
        <f>S139*H139</f>
        <v>0.13319999999999999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162</v>
      </c>
      <c r="AT139" s="189" t="s">
        <v>157</v>
      </c>
      <c r="AU139" s="189" t="s">
        <v>22</v>
      </c>
      <c r="AY139" s="16" t="s">
        <v>155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6" t="s">
        <v>23</v>
      </c>
      <c r="BK139" s="190">
        <f>ROUND(I139*H139,2)</f>
        <v>0</v>
      </c>
      <c r="BL139" s="16" t="s">
        <v>162</v>
      </c>
      <c r="BM139" s="189" t="s">
        <v>858</v>
      </c>
    </row>
    <row r="140" spans="1:65" s="2" customFormat="1" ht="19.5">
      <c r="A140" s="34"/>
      <c r="B140" s="35"/>
      <c r="C140" s="36"/>
      <c r="D140" s="191" t="s">
        <v>164</v>
      </c>
      <c r="E140" s="36"/>
      <c r="F140" s="192" t="s">
        <v>289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6" t="s">
        <v>164</v>
      </c>
      <c r="AU140" s="16" t="s">
        <v>22</v>
      </c>
    </row>
    <row r="141" spans="1:65" s="2" customFormat="1" ht="11.25">
      <c r="A141" s="34"/>
      <c r="B141" s="35"/>
      <c r="C141" s="36"/>
      <c r="D141" s="196" t="s">
        <v>166</v>
      </c>
      <c r="E141" s="36"/>
      <c r="F141" s="197" t="s">
        <v>290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166</v>
      </c>
      <c r="AU141" s="16" t="s">
        <v>22</v>
      </c>
    </row>
    <row r="142" spans="1:65" s="2" customFormat="1" ht="19.5">
      <c r="A142" s="34"/>
      <c r="B142" s="35"/>
      <c r="C142" s="36"/>
      <c r="D142" s="191" t="s">
        <v>256</v>
      </c>
      <c r="E142" s="36"/>
      <c r="F142" s="220" t="s">
        <v>291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256</v>
      </c>
      <c r="AU142" s="16" t="s">
        <v>22</v>
      </c>
    </row>
    <row r="143" spans="1:65" s="13" customFormat="1" ht="11.25">
      <c r="B143" s="198"/>
      <c r="C143" s="199"/>
      <c r="D143" s="191" t="s">
        <v>186</v>
      </c>
      <c r="E143" s="200" t="s">
        <v>34</v>
      </c>
      <c r="F143" s="201" t="s">
        <v>859</v>
      </c>
      <c r="G143" s="199"/>
      <c r="H143" s="202">
        <v>32.4</v>
      </c>
      <c r="I143" s="203"/>
      <c r="J143" s="199"/>
      <c r="K143" s="199"/>
      <c r="L143" s="204"/>
      <c r="M143" s="205"/>
      <c r="N143" s="206"/>
      <c r="O143" s="206"/>
      <c r="P143" s="206"/>
      <c r="Q143" s="206"/>
      <c r="R143" s="206"/>
      <c r="S143" s="206"/>
      <c r="T143" s="207"/>
      <c r="AT143" s="208" t="s">
        <v>186</v>
      </c>
      <c r="AU143" s="208" t="s">
        <v>22</v>
      </c>
      <c r="AV143" s="13" t="s">
        <v>22</v>
      </c>
      <c r="AW143" s="13" t="s">
        <v>39</v>
      </c>
      <c r="AX143" s="13" t="s">
        <v>77</v>
      </c>
      <c r="AY143" s="208" t="s">
        <v>155</v>
      </c>
    </row>
    <row r="144" spans="1:65" s="13" customFormat="1" ht="11.25">
      <c r="B144" s="198"/>
      <c r="C144" s="199"/>
      <c r="D144" s="191" t="s">
        <v>186</v>
      </c>
      <c r="E144" s="200" t="s">
        <v>34</v>
      </c>
      <c r="F144" s="201" t="s">
        <v>860</v>
      </c>
      <c r="G144" s="199"/>
      <c r="H144" s="202">
        <v>12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186</v>
      </c>
      <c r="AU144" s="208" t="s">
        <v>22</v>
      </c>
      <c r="AV144" s="13" t="s">
        <v>22</v>
      </c>
      <c r="AW144" s="13" t="s">
        <v>39</v>
      </c>
      <c r="AX144" s="13" t="s">
        <v>77</v>
      </c>
      <c r="AY144" s="208" t="s">
        <v>155</v>
      </c>
    </row>
    <row r="145" spans="1:65" s="14" customFormat="1" ht="11.25">
      <c r="B145" s="209"/>
      <c r="C145" s="210"/>
      <c r="D145" s="191" t="s">
        <v>186</v>
      </c>
      <c r="E145" s="211" t="s">
        <v>34</v>
      </c>
      <c r="F145" s="212" t="s">
        <v>218</v>
      </c>
      <c r="G145" s="210"/>
      <c r="H145" s="213">
        <v>44.4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186</v>
      </c>
      <c r="AU145" s="219" t="s">
        <v>22</v>
      </c>
      <c r="AV145" s="14" t="s">
        <v>162</v>
      </c>
      <c r="AW145" s="14" t="s">
        <v>39</v>
      </c>
      <c r="AX145" s="14" t="s">
        <v>23</v>
      </c>
      <c r="AY145" s="219" t="s">
        <v>155</v>
      </c>
    </row>
    <row r="146" spans="1:65" s="2" customFormat="1" ht="24.2" customHeight="1">
      <c r="A146" s="34"/>
      <c r="B146" s="35"/>
      <c r="C146" s="178" t="s">
        <v>231</v>
      </c>
      <c r="D146" s="178" t="s">
        <v>157</v>
      </c>
      <c r="E146" s="179" t="s">
        <v>295</v>
      </c>
      <c r="F146" s="180" t="s">
        <v>296</v>
      </c>
      <c r="G146" s="181" t="s">
        <v>297</v>
      </c>
      <c r="H146" s="182">
        <v>22.2</v>
      </c>
      <c r="I146" s="183"/>
      <c r="J146" s="184">
        <f>ROUND(I146*H146,2)</f>
        <v>0</v>
      </c>
      <c r="K146" s="180" t="s">
        <v>161</v>
      </c>
      <c r="L146" s="39"/>
      <c r="M146" s="185" t="s">
        <v>34</v>
      </c>
      <c r="N146" s="186" t="s">
        <v>48</v>
      </c>
      <c r="O146" s="64"/>
      <c r="P146" s="187">
        <f>O146*H146</f>
        <v>0</v>
      </c>
      <c r="Q146" s="187">
        <v>6.1295699999999997E-5</v>
      </c>
      <c r="R146" s="187">
        <f>Q146*H146</f>
        <v>1.3607645399999998E-3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162</v>
      </c>
      <c r="AT146" s="189" t="s">
        <v>157</v>
      </c>
      <c r="AU146" s="189" t="s">
        <v>22</v>
      </c>
      <c r="AY146" s="16" t="s">
        <v>155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6" t="s">
        <v>23</v>
      </c>
      <c r="BK146" s="190">
        <f>ROUND(I146*H146,2)</f>
        <v>0</v>
      </c>
      <c r="BL146" s="16" t="s">
        <v>162</v>
      </c>
      <c r="BM146" s="189" t="s">
        <v>861</v>
      </c>
    </row>
    <row r="147" spans="1:65" s="2" customFormat="1" ht="11.25">
      <c r="A147" s="34"/>
      <c r="B147" s="35"/>
      <c r="C147" s="36"/>
      <c r="D147" s="191" t="s">
        <v>164</v>
      </c>
      <c r="E147" s="36"/>
      <c r="F147" s="192" t="s">
        <v>299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6" t="s">
        <v>164</v>
      </c>
      <c r="AU147" s="16" t="s">
        <v>22</v>
      </c>
    </row>
    <row r="148" spans="1:65" s="2" customFormat="1" ht="11.25">
      <c r="A148" s="34"/>
      <c r="B148" s="35"/>
      <c r="C148" s="36"/>
      <c r="D148" s="196" t="s">
        <v>166</v>
      </c>
      <c r="E148" s="36"/>
      <c r="F148" s="197" t="s">
        <v>300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166</v>
      </c>
      <c r="AU148" s="16" t="s">
        <v>22</v>
      </c>
    </row>
    <row r="149" spans="1:65" s="13" customFormat="1" ht="11.25">
      <c r="B149" s="198"/>
      <c r="C149" s="199"/>
      <c r="D149" s="191" t="s">
        <v>186</v>
      </c>
      <c r="E149" s="200" t="s">
        <v>34</v>
      </c>
      <c r="F149" s="201" t="s">
        <v>862</v>
      </c>
      <c r="G149" s="199"/>
      <c r="H149" s="202">
        <v>22.2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186</v>
      </c>
      <c r="AU149" s="208" t="s">
        <v>22</v>
      </c>
      <c r="AV149" s="13" t="s">
        <v>22</v>
      </c>
      <c r="AW149" s="13" t="s">
        <v>39</v>
      </c>
      <c r="AX149" s="13" t="s">
        <v>23</v>
      </c>
      <c r="AY149" s="208" t="s">
        <v>155</v>
      </c>
    </row>
    <row r="150" spans="1:65" s="2" customFormat="1" ht="16.5" customHeight="1">
      <c r="A150" s="34"/>
      <c r="B150" s="35"/>
      <c r="C150" s="221" t="s">
        <v>237</v>
      </c>
      <c r="D150" s="221" t="s">
        <v>303</v>
      </c>
      <c r="E150" s="222" t="s">
        <v>863</v>
      </c>
      <c r="F150" s="223" t="s">
        <v>305</v>
      </c>
      <c r="G150" s="224" t="s">
        <v>280</v>
      </c>
      <c r="H150" s="225">
        <v>3.3439999999999999</v>
      </c>
      <c r="I150" s="226"/>
      <c r="J150" s="227">
        <f>ROUND(I150*H150,2)</f>
        <v>0</v>
      </c>
      <c r="K150" s="223" t="s">
        <v>161</v>
      </c>
      <c r="L150" s="228"/>
      <c r="M150" s="229" t="s">
        <v>34</v>
      </c>
      <c r="N150" s="230" t="s">
        <v>48</v>
      </c>
      <c r="O150" s="64"/>
      <c r="P150" s="187">
        <f>O150*H150</f>
        <v>0</v>
      </c>
      <c r="Q150" s="187">
        <v>1</v>
      </c>
      <c r="R150" s="187">
        <f>Q150*H150</f>
        <v>3.3439999999999999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209</v>
      </c>
      <c r="AT150" s="189" t="s">
        <v>303</v>
      </c>
      <c r="AU150" s="189" t="s">
        <v>22</v>
      </c>
      <c r="AY150" s="16" t="s">
        <v>155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6" t="s">
        <v>23</v>
      </c>
      <c r="BK150" s="190">
        <f>ROUND(I150*H150,2)</f>
        <v>0</v>
      </c>
      <c r="BL150" s="16" t="s">
        <v>162</v>
      </c>
      <c r="BM150" s="189" t="s">
        <v>864</v>
      </c>
    </row>
    <row r="151" spans="1:65" s="2" customFormat="1" ht="11.25">
      <c r="A151" s="34"/>
      <c r="B151" s="35"/>
      <c r="C151" s="36"/>
      <c r="D151" s="191" t="s">
        <v>164</v>
      </c>
      <c r="E151" s="36"/>
      <c r="F151" s="192" t="s">
        <v>305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6" t="s">
        <v>164</v>
      </c>
      <c r="AU151" s="16" t="s">
        <v>22</v>
      </c>
    </row>
    <row r="152" spans="1:65" s="13" customFormat="1" ht="11.25">
      <c r="B152" s="198"/>
      <c r="C152" s="199"/>
      <c r="D152" s="191" t="s">
        <v>186</v>
      </c>
      <c r="E152" s="200" t="s">
        <v>34</v>
      </c>
      <c r="F152" s="201" t="s">
        <v>865</v>
      </c>
      <c r="G152" s="199"/>
      <c r="H152" s="202">
        <v>3.3439999999999999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186</v>
      </c>
      <c r="AU152" s="208" t="s">
        <v>22</v>
      </c>
      <c r="AV152" s="13" t="s">
        <v>22</v>
      </c>
      <c r="AW152" s="13" t="s">
        <v>39</v>
      </c>
      <c r="AX152" s="13" t="s">
        <v>23</v>
      </c>
      <c r="AY152" s="208" t="s">
        <v>155</v>
      </c>
    </row>
    <row r="153" spans="1:65" s="2" customFormat="1" ht="16.5" customHeight="1">
      <c r="A153" s="34"/>
      <c r="B153" s="35"/>
      <c r="C153" s="221" t="s">
        <v>244</v>
      </c>
      <c r="D153" s="221" t="s">
        <v>303</v>
      </c>
      <c r="E153" s="222" t="s">
        <v>308</v>
      </c>
      <c r="F153" s="223" t="s">
        <v>309</v>
      </c>
      <c r="G153" s="224" t="s">
        <v>310</v>
      </c>
      <c r="H153" s="225">
        <v>26.72</v>
      </c>
      <c r="I153" s="226"/>
      <c r="J153" s="227">
        <f>ROUND(I153*H153,2)</f>
        <v>0</v>
      </c>
      <c r="K153" s="223" t="s">
        <v>161</v>
      </c>
      <c r="L153" s="228"/>
      <c r="M153" s="229" t="s">
        <v>34</v>
      </c>
      <c r="N153" s="230" t="s">
        <v>48</v>
      </c>
      <c r="O153" s="64"/>
      <c r="P153" s="187">
        <f>O153*H153</f>
        <v>0</v>
      </c>
      <c r="Q153" s="187">
        <v>1E-3</v>
      </c>
      <c r="R153" s="187">
        <f>Q153*H153</f>
        <v>2.6720000000000001E-2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209</v>
      </c>
      <c r="AT153" s="189" t="s">
        <v>303</v>
      </c>
      <c r="AU153" s="189" t="s">
        <v>22</v>
      </c>
      <c r="AY153" s="16" t="s">
        <v>155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6" t="s">
        <v>23</v>
      </c>
      <c r="BK153" s="190">
        <f>ROUND(I153*H153,2)</f>
        <v>0</v>
      </c>
      <c r="BL153" s="16" t="s">
        <v>162</v>
      </c>
      <c r="BM153" s="189" t="s">
        <v>866</v>
      </c>
    </row>
    <row r="154" spans="1:65" s="2" customFormat="1" ht="11.25">
      <c r="A154" s="34"/>
      <c r="B154" s="35"/>
      <c r="C154" s="36"/>
      <c r="D154" s="191" t="s">
        <v>164</v>
      </c>
      <c r="E154" s="36"/>
      <c r="F154" s="192" t="s">
        <v>309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6" t="s">
        <v>164</v>
      </c>
      <c r="AU154" s="16" t="s">
        <v>22</v>
      </c>
    </row>
    <row r="155" spans="1:65" s="13" customFormat="1" ht="11.25">
      <c r="B155" s="198"/>
      <c r="C155" s="199"/>
      <c r="D155" s="191" t="s">
        <v>186</v>
      </c>
      <c r="E155" s="200" t="s">
        <v>34</v>
      </c>
      <c r="F155" s="201" t="s">
        <v>867</v>
      </c>
      <c r="G155" s="199"/>
      <c r="H155" s="202">
        <v>26.72</v>
      </c>
      <c r="I155" s="203"/>
      <c r="J155" s="199"/>
      <c r="K155" s="199"/>
      <c r="L155" s="204"/>
      <c r="M155" s="205"/>
      <c r="N155" s="206"/>
      <c r="O155" s="206"/>
      <c r="P155" s="206"/>
      <c r="Q155" s="206"/>
      <c r="R155" s="206"/>
      <c r="S155" s="206"/>
      <c r="T155" s="207"/>
      <c r="AT155" s="208" t="s">
        <v>186</v>
      </c>
      <c r="AU155" s="208" t="s">
        <v>22</v>
      </c>
      <c r="AV155" s="13" t="s">
        <v>22</v>
      </c>
      <c r="AW155" s="13" t="s">
        <v>39</v>
      </c>
      <c r="AX155" s="13" t="s">
        <v>23</v>
      </c>
      <c r="AY155" s="208" t="s">
        <v>155</v>
      </c>
    </row>
    <row r="156" spans="1:65" s="12" customFormat="1" ht="22.9" customHeight="1">
      <c r="B156" s="162"/>
      <c r="C156" s="163"/>
      <c r="D156" s="164" t="s">
        <v>76</v>
      </c>
      <c r="E156" s="176" t="s">
        <v>173</v>
      </c>
      <c r="F156" s="176" t="s">
        <v>313</v>
      </c>
      <c r="G156" s="163"/>
      <c r="H156" s="163"/>
      <c r="I156" s="166"/>
      <c r="J156" s="177">
        <f>BK156</f>
        <v>0</v>
      </c>
      <c r="K156" s="163"/>
      <c r="L156" s="168"/>
      <c r="M156" s="169"/>
      <c r="N156" s="170"/>
      <c r="O156" s="170"/>
      <c r="P156" s="171">
        <f>SUM(P157:P185)</f>
        <v>0</v>
      </c>
      <c r="Q156" s="170"/>
      <c r="R156" s="171">
        <f>SUM(R157:R185)</f>
        <v>73.272032392</v>
      </c>
      <c r="S156" s="170"/>
      <c r="T156" s="172">
        <f>SUM(T157:T185)</f>
        <v>0</v>
      </c>
      <c r="AR156" s="173" t="s">
        <v>23</v>
      </c>
      <c r="AT156" s="174" t="s">
        <v>76</v>
      </c>
      <c r="AU156" s="174" t="s">
        <v>23</v>
      </c>
      <c r="AY156" s="173" t="s">
        <v>155</v>
      </c>
      <c r="BK156" s="175">
        <f>SUM(BK157:BK185)</f>
        <v>0</v>
      </c>
    </row>
    <row r="157" spans="1:65" s="2" customFormat="1" ht="24.2" customHeight="1">
      <c r="A157" s="34"/>
      <c r="B157" s="35"/>
      <c r="C157" s="178" t="s">
        <v>250</v>
      </c>
      <c r="D157" s="178" t="s">
        <v>157</v>
      </c>
      <c r="E157" s="179" t="s">
        <v>315</v>
      </c>
      <c r="F157" s="180" t="s">
        <v>316</v>
      </c>
      <c r="G157" s="181" t="s">
        <v>176</v>
      </c>
      <c r="H157" s="182">
        <v>4</v>
      </c>
      <c r="I157" s="183"/>
      <c r="J157" s="184">
        <f>ROUND(I157*H157,2)</f>
        <v>0</v>
      </c>
      <c r="K157" s="180" t="s">
        <v>161</v>
      </c>
      <c r="L157" s="39"/>
      <c r="M157" s="185" t="s">
        <v>34</v>
      </c>
      <c r="N157" s="186" t="s">
        <v>48</v>
      </c>
      <c r="O157" s="64"/>
      <c r="P157" s="187">
        <f>O157*H157</f>
        <v>0</v>
      </c>
      <c r="Q157" s="187">
        <v>3.9754999999999999E-2</v>
      </c>
      <c r="R157" s="187">
        <f>Q157*H157</f>
        <v>0.15901999999999999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162</v>
      </c>
      <c r="AT157" s="189" t="s">
        <v>157</v>
      </c>
      <c r="AU157" s="189" t="s">
        <v>22</v>
      </c>
      <c r="AY157" s="16" t="s">
        <v>155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6" t="s">
        <v>23</v>
      </c>
      <c r="BK157" s="190">
        <f>ROUND(I157*H157,2)</f>
        <v>0</v>
      </c>
      <c r="BL157" s="16" t="s">
        <v>162</v>
      </c>
      <c r="BM157" s="189" t="s">
        <v>868</v>
      </c>
    </row>
    <row r="158" spans="1:65" s="2" customFormat="1" ht="19.5">
      <c r="A158" s="34"/>
      <c r="B158" s="35"/>
      <c r="C158" s="36"/>
      <c r="D158" s="191" t="s">
        <v>164</v>
      </c>
      <c r="E158" s="36"/>
      <c r="F158" s="192" t="s">
        <v>318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6" t="s">
        <v>164</v>
      </c>
      <c r="AU158" s="16" t="s">
        <v>22</v>
      </c>
    </row>
    <row r="159" spans="1:65" s="2" customFormat="1" ht="11.25">
      <c r="A159" s="34"/>
      <c r="B159" s="35"/>
      <c r="C159" s="36"/>
      <c r="D159" s="196" t="s">
        <v>166</v>
      </c>
      <c r="E159" s="36"/>
      <c r="F159" s="197" t="s">
        <v>319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6" t="s">
        <v>166</v>
      </c>
      <c r="AU159" s="16" t="s">
        <v>22</v>
      </c>
    </row>
    <row r="160" spans="1:65" s="2" customFormat="1" ht="16.5" customHeight="1">
      <c r="A160" s="34"/>
      <c r="B160" s="35"/>
      <c r="C160" s="221" t="s">
        <v>8</v>
      </c>
      <c r="D160" s="221" t="s">
        <v>303</v>
      </c>
      <c r="E160" s="222" t="s">
        <v>321</v>
      </c>
      <c r="F160" s="223" t="s">
        <v>869</v>
      </c>
      <c r="G160" s="224" t="s">
        <v>176</v>
      </c>
      <c r="H160" s="225">
        <v>4</v>
      </c>
      <c r="I160" s="226"/>
      <c r="J160" s="227">
        <f>ROUND(I160*H160,2)</f>
        <v>0</v>
      </c>
      <c r="K160" s="223" t="s">
        <v>870</v>
      </c>
      <c r="L160" s="228"/>
      <c r="M160" s="229" t="s">
        <v>34</v>
      </c>
      <c r="N160" s="230" t="s">
        <v>48</v>
      </c>
      <c r="O160" s="64"/>
      <c r="P160" s="187">
        <f>O160*H160</f>
        <v>0</v>
      </c>
      <c r="Q160" s="187">
        <v>0.47199999999999998</v>
      </c>
      <c r="R160" s="187">
        <f>Q160*H160</f>
        <v>1.8879999999999999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209</v>
      </c>
      <c r="AT160" s="189" t="s">
        <v>303</v>
      </c>
      <c r="AU160" s="189" t="s">
        <v>22</v>
      </c>
      <c r="AY160" s="16" t="s">
        <v>155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6" t="s">
        <v>23</v>
      </c>
      <c r="BK160" s="190">
        <f>ROUND(I160*H160,2)</f>
        <v>0</v>
      </c>
      <c r="BL160" s="16" t="s">
        <v>162</v>
      </c>
      <c r="BM160" s="189" t="s">
        <v>871</v>
      </c>
    </row>
    <row r="161" spans="1:65" s="2" customFormat="1" ht="11.25">
      <c r="A161" s="34"/>
      <c r="B161" s="35"/>
      <c r="C161" s="36"/>
      <c r="D161" s="191" t="s">
        <v>164</v>
      </c>
      <c r="E161" s="36"/>
      <c r="F161" s="192" t="s">
        <v>869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6" t="s">
        <v>164</v>
      </c>
      <c r="AU161" s="16" t="s">
        <v>22</v>
      </c>
    </row>
    <row r="162" spans="1:65" s="2" customFormat="1" ht="24.2" customHeight="1">
      <c r="A162" s="34"/>
      <c r="B162" s="35"/>
      <c r="C162" s="178" t="s">
        <v>269</v>
      </c>
      <c r="D162" s="178" t="s">
        <v>157</v>
      </c>
      <c r="E162" s="179" t="s">
        <v>872</v>
      </c>
      <c r="F162" s="180" t="s">
        <v>873</v>
      </c>
      <c r="G162" s="181" t="s">
        <v>160</v>
      </c>
      <c r="H162" s="182">
        <v>21</v>
      </c>
      <c r="I162" s="183"/>
      <c r="J162" s="184">
        <f>ROUND(I162*H162,2)</f>
        <v>0</v>
      </c>
      <c r="K162" s="180" t="s">
        <v>161</v>
      </c>
      <c r="L162" s="39"/>
      <c r="M162" s="185" t="s">
        <v>34</v>
      </c>
      <c r="N162" s="186" t="s">
        <v>48</v>
      </c>
      <c r="O162" s="64"/>
      <c r="P162" s="187">
        <f>O162*H162</f>
        <v>0</v>
      </c>
      <c r="Q162" s="187">
        <v>0.45584400000000003</v>
      </c>
      <c r="R162" s="187">
        <f>Q162*H162</f>
        <v>9.5727240000000009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162</v>
      </c>
      <c r="AT162" s="189" t="s">
        <v>157</v>
      </c>
      <c r="AU162" s="189" t="s">
        <v>22</v>
      </c>
      <c r="AY162" s="16" t="s">
        <v>155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6" t="s">
        <v>23</v>
      </c>
      <c r="BK162" s="190">
        <f>ROUND(I162*H162,2)</f>
        <v>0</v>
      </c>
      <c r="BL162" s="16" t="s">
        <v>162</v>
      </c>
      <c r="BM162" s="189" t="s">
        <v>874</v>
      </c>
    </row>
    <row r="163" spans="1:65" s="2" customFormat="1" ht="19.5">
      <c r="A163" s="34"/>
      <c r="B163" s="35"/>
      <c r="C163" s="36"/>
      <c r="D163" s="191" t="s">
        <v>164</v>
      </c>
      <c r="E163" s="36"/>
      <c r="F163" s="192" t="s">
        <v>875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6" t="s">
        <v>164</v>
      </c>
      <c r="AU163" s="16" t="s">
        <v>22</v>
      </c>
    </row>
    <row r="164" spans="1:65" s="2" customFormat="1" ht="11.25">
      <c r="A164" s="34"/>
      <c r="B164" s="35"/>
      <c r="C164" s="36"/>
      <c r="D164" s="196" t="s">
        <v>166</v>
      </c>
      <c r="E164" s="36"/>
      <c r="F164" s="197" t="s">
        <v>876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6" t="s">
        <v>166</v>
      </c>
      <c r="AU164" s="16" t="s">
        <v>22</v>
      </c>
    </row>
    <row r="165" spans="1:65" s="13" customFormat="1" ht="11.25">
      <c r="B165" s="198"/>
      <c r="C165" s="199"/>
      <c r="D165" s="191" t="s">
        <v>186</v>
      </c>
      <c r="E165" s="200" t="s">
        <v>34</v>
      </c>
      <c r="F165" s="201" t="s">
        <v>877</v>
      </c>
      <c r="G165" s="199"/>
      <c r="H165" s="202">
        <v>3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186</v>
      </c>
      <c r="AU165" s="208" t="s">
        <v>22</v>
      </c>
      <c r="AV165" s="13" t="s">
        <v>22</v>
      </c>
      <c r="AW165" s="13" t="s">
        <v>39</v>
      </c>
      <c r="AX165" s="13" t="s">
        <v>77</v>
      </c>
      <c r="AY165" s="208" t="s">
        <v>155</v>
      </c>
    </row>
    <row r="166" spans="1:65" s="13" customFormat="1" ht="11.25">
      <c r="B166" s="198"/>
      <c r="C166" s="199"/>
      <c r="D166" s="191" t="s">
        <v>186</v>
      </c>
      <c r="E166" s="200" t="s">
        <v>34</v>
      </c>
      <c r="F166" s="201" t="s">
        <v>878</v>
      </c>
      <c r="G166" s="199"/>
      <c r="H166" s="202">
        <v>18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186</v>
      </c>
      <c r="AU166" s="208" t="s">
        <v>22</v>
      </c>
      <c r="AV166" s="13" t="s">
        <v>22</v>
      </c>
      <c r="AW166" s="13" t="s">
        <v>39</v>
      </c>
      <c r="AX166" s="13" t="s">
        <v>77</v>
      </c>
      <c r="AY166" s="208" t="s">
        <v>155</v>
      </c>
    </row>
    <row r="167" spans="1:65" s="14" customFormat="1" ht="11.25">
      <c r="B167" s="209"/>
      <c r="C167" s="210"/>
      <c r="D167" s="191" t="s">
        <v>186</v>
      </c>
      <c r="E167" s="211" t="s">
        <v>34</v>
      </c>
      <c r="F167" s="212" t="s">
        <v>218</v>
      </c>
      <c r="G167" s="210"/>
      <c r="H167" s="213">
        <v>21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186</v>
      </c>
      <c r="AU167" s="219" t="s">
        <v>22</v>
      </c>
      <c r="AV167" s="14" t="s">
        <v>162</v>
      </c>
      <c r="AW167" s="14" t="s">
        <v>39</v>
      </c>
      <c r="AX167" s="14" t="s">
        <v>23</v>
      </c>
      <c r="AY167" s="219" t="s">
        <v>155</v>
      </c>
    </row>
    <row r="168" spans="1:65" s="2" customFormat="1" ht="24.2" customHeight="1">
      <c r="A168" s="34"/>
      <c r="B168" s="35"/>
      <c r="C168" s="178" t="s">
        <v>277</v>
      </c>
      <c r="D168" s="178" t="s">
        <v>157</v>
      </c>
      <c r="E168" s="179" t="s">
        <v>879</v>
      </c>
      <c r="F168" s="180" t="s">
        <v>880</v>
      </c>
      <c r="G168" s="181" t="s">
        <v>182</v>
      </c>
      <c r="H168" s="182">
        <v>28</v>
      </c>
      <c r="I168" s="183"/>
      <c r="J168" s="184">
        <f>ROUND(I168*H168,2)</f>
        <v>0</v>
      </c>
      <c r="K168" s="180" t="s">
        <v>161</v>
      </c>
      <c r="L168" s="39"/>
      <c r="M168" s="185" t="s">
        <v>34</v>
      </c>
      <c r="N168" s="186" t="s">
        <v>48</v>
      </c>
      <c r="O168" s="64"/>
      <c r="P168" s="187">
        <f>O168*H168</f>
        <v>0</v>
      </c>
      <c r="Q168" s="187">
        <v>2.0874999999999999</v>
      </c>
      <c r="R168" s="187">
        <f>Q168*H168</f>
        <v>58.449999999999996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162</v>
      </c>
      <c r="AT168" s="189" t="s">
        <v>157</v>
      </c>
      <c r="AU168" s="189" t="s">
        <v>22</v>
      </c>
      <c r="AY168" s="16" t="s">
        <v>155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6" t="s">
        <v>23</v>
      </c>
      <c r="BK168" s="190">
        <f>ROUND(I168*H168,2)</f>
        <v>0</v>
      </c>
      <c r="BL168" s="16" t="s">
        <v>162</v>
      </c>
      <c r="BM168" s="189" t="s">
        <v>881</v>
      </c>
    </row>
    <row r="169" spans="1:65" s="2" customFormat="1" ht="19.5">
      <c r="A169" s="34"/>
      <c r="B169" s="35"/>
      <c r="C169" s="36"/>
      <c r="D169" s="191" t="s">
        <v>164</v>
      </c>
      <c r="E169" s="36"/>
      <c r="F169" s="192" t="s">
        <v>882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6" t="s">
        <v>164</v>
      </c>
      <c r="AU169" s="16" t="s">
        <v>22</v>
      </c>
    </row>
    <row r="170" spans="1:65" s="2" customFormat="1" ht="11.25">
      <c r="A170" s="34"/>
      <c r="B170" s="35"/>
      <c r="C170" s="36"/>
      <c r="D170" s="196" t="s">
        <v>166</v>
      </c>
      <c r="E170" s="36"/>
      <c r="F170" s="197" t="s">
        <v>883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6" t="s">
        <v>166</v>
      </c>
      <c r="AU170" s="16" t="s">
        <v>22</v>
      </c>
    </row>
    <row r="171" spans="1:65" s="13" customFormat="1" ht="11.25">
      <c r="B171" s="198"/>
      <c r="C171" s="199"/>
      <c r="D171" s="191" t="s">
        <v>186</v>
      </c>
      <c r="E171" s="200" t="s">
        <v>34</v>
      </c>
      <c r="F171" s="201" t="s">
        <v>884</v>
      </c>
      <c r="G171" s="199"/>
      <c r="H171" s="202">
        <v>28</v>
      </c>
      <c r="I171" s="203"/>
      <c r="J171" s="199"/>
      <c r="K171" s="199"/>
      <c r="L171" s="204"/>
      <c r="M171" s="205"/>
      <c r="N171" s="206"/>
      <c r="O171" s="206"/>
      <c r="P171" s="206"/>
      <c r="Q171" s="206"/>
      <c r="R171" s="206"/>
      <c r="S171" s="206"/>
      <c r="T171" s="207"/>
      <c r="AT171" s="208" t="s">
        <v>186</v>
      </c>
      <c r="AU171" s="208" t="s">
        <v>22</v>
      </c>
      <c r="AV171" s="13" t="s">
        <v>22</v>
      </c>
      <c r="AW171" s="13" t="s">
        <v>39</v>
      </c>
      <c r="AX171" s="13" t="s">
        <v>23</v>
      </c>
      <c r="AY171" s="208" t="s">
        <v>155</v>
      </c>
    </row>
    <row r="172" spans="1:65" s="2" customFormat="1" ht="37.9" customHeight="1">
      <c r="A172" s="34"/>
      <c r="B172" s="35"/>
      <c r="C172" s="178" t="s">
        <v>285</v>
      </c>
      <c r="D172" s="178" t="s">
        <v>157</v>
      </c>
      <c r="E172" s="179" t="s">
        <v>885</v>
      </c>
      <c r="F172" s="180" t="s">
        <v>886</v>
      </c>
      <c r="G172" s="181" t="s">
        <v>176</v>
      </c>
      <c r="H172" s="182">
        <v>32</v>
      </c>
      <c r="I172" s="183"/>
      <c r="J172" s="184">
        <f>ROUND(I172*H172,2)</f>
        <v>0</v>
      </c>
      <c r="K172" s="180" t="s">
        <v>161</v>
      </c>
      <c r="L172" s="39"/>
      <c r="M172" s="185" t="s">
        <v>34</v>
      </c>
      <c r="N172" s="186" t="s">
        <v>48</v>
      </c>
      <c r="O172" s="64"/>
      <c r="P172" s="187">
        <f>O172*H172</f>
        <v>0</v>
      </c>
      <c r="Q172" s="187">
        <v>3.1116059999999998E-3</v>
      </c>
      <c r="R172" s="187">
        <f>Q172*H172</f>
        <v>9.9571391999999995E-2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162</v>
      </c>
      <c r="AT172" s="189" t="s">
        <v>157</v>
      </c>
      <c r="AU172" s="189" t="s">
        <v>22</v>
      </c>
      <c r="AY172" s="16" t="s">
        <v>155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6" t="s">
        <v>23</v>
      </c>
      <c r="BK172" s="190">
        <f>ROUND(I172*H172,2)</f>
        <v>0</v>
      </c>
      <c r="BL172" s="16" t="s">
        <v>162</v>
      </c>
      <c r="BM172" s="189" t="s">
        <v>887</v>
      </c>
    </row>
    <row r="173" spans="1:65" s="2" customFormat="1" ht="29.25">
      <c r="A173" s="34"/>
      <c r="B173" s="35"/>
      <c r="C173" s="36"/>
      <c r="D173" s="191" t="s">
        <v>164</v>
      </c>
      <c r="E173" s="36"/>
      <c r="F173" s="192" t="s">
        <v>888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6" t="s">
        <v>164</v>
      </c>
      <c r="AU173" s="16" t="s">
        <v>22</v>
      </c>
    </row>
    <row r="174" spans="1:65" s="2" customFormat="1" ht="11.25">
      <c r="A174" s="34"/>
      <c r="B174" s="35"/>
      <c r="C174" s="36"/>
      <c r="D174" s="196" t="s">
        <v>166</v>
      </c>
      <c r="E174" s="36"/>
      <c r="F174" s="197" t="s">
        <v>889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6" t="s">
        <v>166</v>
      </c>
      <c r="AU174" s="16" t="s">
        <v>22</v>
      </c>
    </row>
    <row r="175" spans="1:65" s="2" customFormat="1" ht="19.5">
      <c r="A175" s="34"/>
      <c r="B175" s="35"/>
      <c r="C175" s="36"/>
      <c r="D175" s="191" t="s">
        <v>256</v>
      </c>
      <c r="E175" s="36"/>
      <c r="F175" s="220" t="s">
        <v>890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6" t="s">
        <v>256</v>
      </c>
      <c r="AU175" s="16" t="s">
        <v>22</v>
      </c>
    </row>
    <row r="176" spans="1:65" s="13" customFormat="1" ht="11.25">
      <c r="B176" s="198"/>
      <c r="C176" s="199"/>
      <c r="D176" s="191" t="s">
        <v>186</v>
      </c>
      <c r="E176" s="200" t="s">
        <v>34</v>
      </c>
      <c r="F176" s="201" t="s">
        <v>891</v>
      </c>
      <c r="G176" s="199"/>
      <c r="H176" s="202">
        <v>32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186</v>
      </c>
      <c r="AU176" s="208" t="s">
        <v>22</v>
      </c>
      <c r="AV176" s="13" t="s">
        <v>22</v>
      </c>
      <c r="AW176" s="13" t="s">
        <v>39</v>
      </c>
      <c r="AX176" s="13" t="s">
        <v>23</v>
      </c>
      <c r="AY176" s="208" t="s">
        <v>155</v>
      </c>
    </row>
    <row r="177" spans="1:65" s="2" customFormat="1" ht="16.5" customHeight="1">
      <c r="A177" s="34"/>
      <c r="B177" s="35"/>
      <c r="C177" s="221" t="s">
        <v>294</v>
      </c>
      <c r="D177" s="221" t="s">
        <v>303</v>
      </c>
      <c r="E177" s="222" t="s">
        <v>892</v>
      </c>
      <c r="F177" s="223" t="s">
        <v>893</v>
      </c>
      <c r="G177" s="224" t="s">
        <v>176</v>
      </c>
      <c r="H177" s="225">
        <v>16</v>
      </c>
      <c r="I177" s="226"/>
      <c r="J177" s="227">
        <f>ROUND(I177*H177,2)</f>
        <v>0</v>
      </c>
      <c r="K177" s="223" t="s">
        <v>161</v>
      </c>
      <c r="L177" s="228"/>
      <c r="M177" s="229" t="s">
        <v>34</v>
      </c>
      <c r="N177" s="230" t="s">
        <v>48</v>
      </c>
      <c r="O177" s="64"/>
      <c r="P177" s="187">
        <f>O177*H177</f>
        <v>0</v>
      </c>
      <c r="Q177" s="187">
        <v>5.6999999999999998E-4</v>
      </c>
      <c r="R177" s="187">
        <f>Q177*H177</f>
        <v>9.1199999999999996E-3</v>
      </c>
      <c r="S177" s="187">
        <v>0</v>
      </c>
      <c r="T177" s="18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9" t="s">
        <v>209</v>
      </c>
      <c r="AT177" s="189" t="s">
        <v>303</v>
      </c>
      <c r="AU177" s="189" t="s">
        <v>22</v>
      </c>
      <c r="AY177" s="16" t="s">
        <v>155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6" t="s">
        <v>23</v>
      </c>
      <c r="BK177" s="190">
        <f>ROUND(I177*H177,2)</f>
        <v>0</v>
      </c>
      <c r="BL177" s="16" t="s">
        <v>162</v>
      </c>
      <c r="BM177" s="189" t="s">
        <v>894</v>
      </c>
    </row>
    <row r="178" spans="1:65" s="2" customFormat="1" ht="11.25">
      <c r="A178" s="34"/>
      <c r="B178" s="35"/>
      <c r="C178" s="36"/>
      <c r="D178" s="191" t="s">
        <v>164</v>
      </c>
      <c r="E178" s="36"/>
      <c r="F178" s="192" t="s">
        <v>893</v>
      </c>
      <c r="G178" s="36"/>
      <c r="H178" s="36"/>
      <c r="I178" s="193"/>
      <c r="J178" s="36"/>
      <c r="K178" s="36"/>
      <c r="L178" s="39"/>
      <c r="M178" s="194"/>
      <c r="N178" s="195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6" t="s">
        <v>164</v>
      </c>
      <c r="AU178" s="16" t="s">
        <v>22</v>
      </c>
    </row>
    <row r="179" spans="1:65" s="2" customFormat="1" ht="19.5">
      <c r="A179" s="34"/>
      <c r="B179" s="35"/>
      <c r="C179" s="36"/>
      <c r="D179" s="191" t="s">
        <v>256</v>
      </c>
      <c r="E179" s="36"/>
      <c r="F179" s="220" t="s">
        <v>895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6" t="s">
        <v>256</v>
      </c>
      <c r="AU179" s="16" t="s">
        <v>22</v>
      </c>
    </row>
    <row r="180" spans="1:65" s="2" customFormat="1" ht="33" customHeight="1">
      <c r="A180" s="34"/>
      <c r="B180" s="35"/>
      <c r="C180" s="178" t="s">
        <v>302</v>
      </c>
      <c r="D180" s="178" t="s">
        <v>157</v>
      </c>
      <c r="E180" s="179" t="s">
        <v>391</v>
      </c>
      <c r="F180" s="180" t="s">
        <v>392</v>
      </c>
      <c r="G180" s="181" t="s">
        <v>160</v>
      </c>
      <c r="H180" s="182">
        <v>3</v>
      </c>
      <c r="I180" s="183"/>
      <c r="J180" s="184">
        <f>ROUND(I180*H180,2)</f>
        <v>0</v>
      </c>
      <c r="K180" s="180" t="s">
        <v>161</v>
      </c>
      <c r="L180" s="39"/>
      <c r="M180" s="185" t="s">
        <v>34</v>
      </c>
      <c r="N180" s="186" t="s">
        <v>48</v>
      </c>
      <c r="O180" s="64"/>
      <c r="P180" s="187">
        <f>O180*H180</f>
        <v>0</v>
      </c>
      <c r="Q180" s="187">
        <v>1.031199</v>
      </c>
      <c r="R180" s="187">
        <f>Q180*H180</f>
        <v>3.0935969999999999</v>
      </c>
      <c r="S180" s="187">
        <v>0</v>
      </c>
      <c r="T180" s="18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89" t="s">
        <v>269</v>
      </c>
      <c r="AT180" s="189" t="s">
        <v>157</v>
      </c>
      <c r="AU180" s="189" t="s">
        <v>22</v>
      </c>
      <c r="AY180" s="16" t="s">
        <v>155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6" t="s">
        <v>23</v>
      </c>
      <c r="BK180" s="190">
        <f>ROUND(I180*H180,2)</f>
        <v>0</v>
      </c>
      <c r="BL180" s="16" t="s">
        <v>269</v>
      </c>
      <c r="BM180" s="189" t="s">
        <v>896</v>
      </c>
    </row>
    <row r="181" spans="1:65" s="2" customFormat="1" ht="29.25">
      <c r="A181" s="34"/>
      <c r="B181" s="35"/>
      <c r="C181" s="36"/>
      <c r="D181" s="191" t="s">
        <v>164</v>
      </c>
      <c r="E181" s="36"/>
      <c r="F181" s="192" t="s">
        <v>394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6" t="s">
        <v>164</v>
      </c>
      <c r="AU181" s="16" t="s">
        <v>22</v>
      </c>
    </row>
    <row r="182" spans="1:65" s="2" customFormat="1" ht="11.25">
      <c r="A182" s="34"/>
      <c r="B182" s="35"/>
      <c r="C182" s="36"/>
      <c r="D182" s="196" t="s">
        <v>166</v>
      </c>
      <c r="E182" s="36"/>
      <c r="F182" s="197" t="s">
        <v>395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6" t="s">
        <v>166</v>
      </c>
      <c r="AU182" s="16" t="s">
        <v>22</v>
      </c>
    </row>
    <row r="183" spans="1:65" s="2" customFormat="1" ht="19.5">
      <c r="A183" s="34"/>
      <c r="B183" s="35"/>
      <c r="C183" s="36"/>
      <c r="D183" s="191" t="s">
        <v>256</v>
      </c>
      <c r="E183" s="36"/>
      <c r="F183" s="220" t="s">
        <v>396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6" t="s">
        <v>256</v>
      </c>
      <c r="AU183" s="16" t="s">
        <v>22</v>
      </c>
    </row>
    <row r="184" spans="1:65" s="13" customFormat="1" ht="11.25">
      <c r="B184" s="198"/>
      <c r="C184" s="199"/>
      <c r="D184" s="191" t="s">
        <v>186</v>
      </c>
      <c r="E184" s="200" t="s">
        <v>34</v>
      </c>
      <c r="F184" s="201" t="s">
        <v>397</v>
      </c>
      <c r="G184" s="199"/>
      <c r="H184" s="202">
        <v>3</v>
      </c>
      <c r="I184" s="203"/>
      <c r="J184" s="199"/>
      <c r="K184" s="199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186</v>
      </c>
      <c r="AU184" s="208" t="s">
        <v>22</v>
      </c>
      <c r="AV184" s="13" t="s">
        <v>22</v>
      </c>
      <c r="AW184" s="13" t="s">
        <v>39</v>
      </c>
      <c r="AX184" s="13" t="s">
        <v>77</v>
      </c>
      <c r="AY184" s="208" t="s">
        <v>155</v>
      </c>
    </row>
    <row r="185" spans="1:65" s="14" customFormat="1" ht="11.25">
      <c r="B185" s="209"/>
      <c r="C185" s="210"/>
      <c r="D185" s="191" t="s">
        <v>186</v>
      </c>
      <c r="E185" s="211" t="s">
        <v>34</v>
      </c>
      <c r="F185" s="212" t="s">
        <v>218</v>
      </c>
      <c r="G185" s="210"/>
      <c r="H185" s="213">
        <v>3</v>
      </c>
      <c r="I185" s="214"/>
      <c r="J185" s="210"/>
      <c r="K185" s="210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186</v>
      </c>
      <c r="AU185" s="219" t="s">
        <v>22</v>
      </c>
      <c r="AV185" s="14" t="s">
        <v>162</v>
      </c>
      <c r="AW185" s="14" t="s">
        <v>39</v>
      </c>
      <c r="AX185" s="14" t="s">
        <v>23</v>
      </c>
      <c r="AY185" s="219" t="s">
        <v>155</v>
      </c>
    </row>
    <row r="186" spans="1:65" s="12" customFormat="1" ht="22.9" customHeight="1">
      <c r="B186" s="162"/>
      <c r="C186" s="163"/>
      <c r="D186" s="164" t="s">
        <v>76</v>
      </c>
      <c r="E186" s="176" t="s">
        <v>188</v>
      </c>
      <c r="F186" s="176" t="s">
        <v>405</v>
      </c>
      <c r="G186" s="163"/>
      <c r="H186" s="163"/>
      <c r="I186" s="166"/>
      <c r="J186" s="177">
        <f>BK186</f>
        <v>0</v>
      </c>
      <c r="K186" s="163"/>
      <c r="L186" s="168"/>
      <c r="M186" s="169"/>
      <c r="N186" s="170"/>
      <c r="O186" s="170"/>
      <c r="P186" s="171">
        <f>SUM(P187:P207)</f>
        <v>0</v>
      </c>
      <c r="Q186" s="170"/>
      <c r="R186" s="171">
        <f>SUM(R187:R207)</f>
        <v>1.0694812</v>
      </c>
      <c r="S186" s="170"/>
      <c r="T186" s="172">
        <f>SUM(T187:T207)</f>
        <v>3.0682499999999999</v>
      </c>
      <c r="AR186" s="173" t="s">
        <v>23</v>
      </c>
      <c r="AT186" s="174" t="s">
        <v>76</v>
      </c>
      <c r="AU186" s="174" t="s">
        <v>23</v>
      </c>
      <c r="AY186" s="173" t="s">
        <v>155</v>
      </c>
      <c r="BK186" s="175">
        <f>SUM(BK187:BK207)</f>
        <v>0</v>
      </c>
    </row>
    <row r="187" spans="1:65" s="2" customFormat="1" ht="24.2" customHeight="1">
      <c r="A187" s="34"/>
      <c r="B187" s="35"/>
      <c r="C187" s="178" t="s">
        <v>7</v>
      </c>
      <c r="D187" s="178" t="s">
        <v>157</v>
      </c>
      <c r="E187" s="179" t="s">
        <v>897</v>
      </c>
      <c r="F187" s="180" t="s">
        <v>898</v>
      </c>
      <c r="G187" s="181" t="s">
        <v>263</v>
      </c>
      <c r="H187" s="182">
        <v>5</v>
      </c>
      <c r="I187" s="183"/>
      <c r="J187" s="184">
        <f>ROUND(I187*H187,2)</f>
        <v>0</v>
      </c>
      <c r="K187" s="180" t="s">
        <v>161</v>
      </c>
      <c r="L187" s="39"/>
      <c r="M187" s="185" t="s">
        <v>34</v>
      </c>
      <c r="N187" s="186" t="s">
        <v>48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0.34805000000000003</v>
      </c>
      <c r="T187" s="188">
        <f>S187*H187</f>
        <v>1.7402500000000001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162</v>
      </c>
      <c r="AT187" s="189" t="s">
        <v>157</v>
      </c>
      <c r="AU187" s="189" t="s">
        <v>22</v>
      </c>
      <c r="AY187" s="16" t="s">
        <v>155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6" t="s">
        <v>23</v>
      </c>
      <c r="BK187" s="190">
        <f>ROUND(I187*H187,2)</f>
        <v>0</v>
      </c>
      <c r="BL187" s="16" t="s">
        <v>162</v>
      </c>
      <c r="BM187" s="189" t="s">
        <v>899</v>
      </c>
    </row>
    <row r="188" spans="1:65" s="2" customFormat="1" ht="11.25">
      <c r="A188" s="34"/>
      <c r="B188" s="35"/>
      <c r="C188" s="36"/>
      <c r="D188" s="191" t="s">
        <v>164</v>
      </c>
      <c r="E188" s="36"/>
      <c r="F188" s="192" t="s">
        <v>898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6" t="s">
        <v>164</v>
      </c>
      <c r="AU188" s="16" t="s">
        <v>22</v>
      </c>
    </row>
    <row r="189" spans="1:65" s="2" customFormat="1" ht="11.25">
      <c r="A189" s="34"/>
      <c r="B189" s="35"/>
      <c r="C189" s="36"/>
      <c r="D189" s="196" t="s">
        <v>166</v>
      </c>
      <c r="E189" s="36"/>
      <c r="F189" s="197" t="s">
        <v>900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6" t="s">
        <v>166</v>
      </c>
      <c r="AU189" s="16" t="s">
        <v>22</v>
      </c>
    </row>
    <row r="190" spans="1:65" s="2" customFormat="1" ht="24.2" customHeight="1">
      <c r="A190" s="34"/>
      <c r="B190" s="35"/>
      <c r="C190" s="178" t="s">
        <v>314</v>
      </c>
      <c r="D190" s="178" t="s">
        <v>157</v>
      </c>
      <c r="E190" s="179" t="s">
        <v>901</v>
      </c>
      <c r="F190" s="180" t="s">
        <v>902</v>
      </c>
      <c r="G190" s="181" t="s">
        <v>263</v>
      </c>
      <c r="H190" s="182">
        <v>10</v>
      </c>
      <c r="I190" s="183"/>
      <c r="J190" s="184">
        <f>ROUND(I190*H190,2)</f>
        <v>0</v>
      </c>
      <c r="K190" s="180" t="s">
        <v>161</v>
      </c>
      <c r="L190" s="39"/>
      <c r="M190" s="185" t="s">
        <v>34</v>
      </c>
      <c r="N190" s="186" t="s">
        <v>48</v>
      </c>
      <c r="O190" s="64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162</v>
      </c>
      <c r="AT190" s="189" t="s">
        <v>157</v>
      </c>
      <c r="AU190" s="189" t="s">
        <v>22</v>
      </c>
      <c r="AY190" s="16" t="s">
        <v>155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6" t="s">
        <v>23</v>
      </c>
      <c r="BK190" s="190">
        <f>ROUND(I190*H190,2)</f>
        <v>0</v>
      </c>
      <c r="BL190" s="16" t="s">
        <v>162</v>
      </c>
      <c r="BM190" s="189" t="s">
        <v>903</v>
      </c>
    </row>
    <row r="191" spans="1:65" s="2" customFormat="1" ht="11.25">
      <c r="A191" s="34"/>
      <c r="B191" s="35"/>
      <c r="C191" s="36"/>
      <c r="D191" s="191" t="s">
        <v>164</v>
      </c>
      <c r="E191" s="36"/>
      <c r="F191" s="192" t="s">
        <v>902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6" t="s">
        <v>164</v>
      </c>
      <c r="AU191" s="16" t="s">
        <v>22</v>
      </c>
    </row>
    <row r="192" spans="1:65" s="2" customFormat="1" ht="11.25">
      <c r="A192" s="34"/>
      <c r="B192" s="35"/>
      <c r="C192" s="36"/>
      <c r="D192" s="196" t="s">
        <v>166</v>
      </c>
      <c r="E192" s="36"/>
      <c r="F192" s="197" t="s">
        <v>904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6" t="s">
        <v>166</v>
      </c>
      <c r="AU192" s="16" t="s">
        <v>22</v>
      </c>
    </row>
    <row r="193" spans="1:65" s="13" customFormat="1" ht="11.25">
      <c r="B193" s="198"/>
      <c r="C193" s="199"/>
      <c r="D193" s="191" t="s">
        <v>186</v>
      </c>
      <c r="E193" s="200" t="s">
        <v>34</v>
      </c>
      <c r="F193" s="201" t="s">
        <v>905</v>
      </c>
      <c r="G193" s="199"/>
      <c r="H193" s="202">
        <v>10</v>
      </c>
      <c r="I193" s="203"/>
      <c r="J193" s="199"/>
      <c r="K193" s="199"/>
      <c r="L193" s="204"/>
      <c r="M193" s="205"/>
      <c r="N193" s="206"/>
      <c r="O193" s="206"/>
      <c r="P193" s="206"/>
      <c r="Q193" s="206"/>
      <c r="R193" s="206"/>
      <c r="S193" s="206"/>
      <c r="T193" s="207"/>
      <c r="AT193" s="208" t="s">
        <v>186</v>
      </c>
      <c r="AU193" s="208" t="s">
        <v>22</v>
      </c>
      <c r="AV193" s="13" t="s">
        <v>22</v>
      </c>
      <c r="AW193" s="13" t="s">
        <v>39</v>
      </c>
      <c r="AX193" s="13" t="s">
        <v>23</v>
      </c>
      <c r="AY193" s="208" t="s">
        <v>155</v>
      </c>
    </row>
    <row r="194" spans="1:65" s="2" customFormat="1" ht="24.2" customHeight="1">
      <c r="A194" s="34"/>
      <c r="B194" s="35"/>
      <c r="C194" s="178" t="s">
        <v>906</v>
      </c>
      <c r="D194" s="178" t="s">
        <v>157</v>
      </c>
      <c r="E194" s="179" t="s">
        <v>907</v>
      </c>
      <c r="F194" s="180" t="s">
        <v>908</v>
      </c>
      <c r="G194" s="181" t="s">
        <v>176</v>
      </c>
      <c r="H194" s="182">
        <v>8</v>
      </c>
      <c r="I194" s="183"/>
      <c r="J194" s="184">
        <f>ROUND(I194*H194,2)</f>
        <v>0</v>
      </c>
      <c r="K194" s="180" t="s">
        <v>161</v>
      </c>
      <c r="L194" s="39"/>
      <c r="M194" s="185" t="s">
        <v>34</v>
      </c>
      <c r="N194" s="186" t="s">
        <v>48</v>
      </c>
      <c r="O194" s="64"/>
      <c r="P194" s="187">
        <f>O194*H194</f>
        <v>0</v>
      </c>
      <c r="Q194" s="187">
        <v>5.8299999999999997E-4</v>
      </c>
      <c r="R194" s="187">
        <f>Q194*H194</f>
        <v>4.6639999999999997E-3</v>
      </c>
      <c r="S194" s="187">
        <v>0.16600000000000001</v>
      </c>
      <c r="T194" s="188">
        <f>S194*H194</f>
        <v>1.3280000000000001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162</v>
      </c>
      <c r="AT194" s="189" t="s">
        <v>157</v>
      </c>
      <c r="AU194" s="189" t="s">
        <v>22</v>
      </c>
      <c r="AY194" s="16" t="s">
        <v>155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6" t="s">
        <v>23</v>
      </c>
      <c r="BK194" s="190">
        <f>ROUND(I194*H194,2)</f>
        <v>0</v>
      </c>
      <c r="BL194" s="16" t="s">
        <v>162</v>
      </c>
      <c r="BM194" s="189" t="s">
        <v>909</v>
      </c>
    </row>
    <row r="195" spans="1:65" s="2" customFormat="1" ht="19.5">
      <c r="A195" s="34"/>
      <c r="B195" s="35"/>
      <c r="C195" s="36"/>
      <c r="D195" s="191" t="s">
        <v>164</v>
      </c>
      <c r="E195" s="36"/>
      <c r="F195" s="192" t="s">
        <v>910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6" t="s">
        <v>164</v>
      </c>
      <c r="AU195" s="16" t="s">
        <v>22</v>
      </c>
    </row>
    <row r="196" spans="1:65" s="2" customFormat="1" ht="11.25">
      <c r="A196" s="34"/>
      <c r="B196" s="35"/>
      <c r="C196" s="36"/>
      <c r="D196" s="196" t="s">
        <v>166</v>
      </c>
      <c r="E196" s="36"/>
      <c r="F196" s="197" t="s">
        <v>911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6" t="s">
        <v>166</v>
      </c>
      <c r="AU196" s="16" t="s">
        <v>22</v>
      </c>
    </row>
    <row r="197" spans="1:65" s="2" customFormat="1" ht="24.2" customHeight="1">
      <c r="A197" s="34"/>
      <c r="B197" s="35"/>
      <c r="C197" s="178" t="s">
        <v>325</v>
      </c>
      <c r="D197" s="178" t="s">
        <v>157</v>
      </c>
      <c r="E197" s="179" t="s">
        <v>912</v>
      </c>
      <c r="F197" s="180" t="s">
        <v>913</v>
      </c>
      <c r="G197" s="181" t="s">
        <v>176</v>
      </c>
      <c r="H197" s="182">
        <v>8</v>
      </c>
      <c r="I197" s="183"/>
      <c r="J197" s="184">
        <f>ROUND(I197*H197,2)</f>
        <v>0</v>
      </c>
      <c r="K197" s="180" t="s">
        <v>161</v>
      </c>
      <c r="L197" s="39"/>
      <c r="M197" s="185" t="s">
        <v>34</v>
      </c>
      <c r="N197" s="186" t="s">
        <v>48</v>
      </c>
      <c r="O197" s="64"/>
      <c r="P197" s="187">
        <f>O197*H197</f>
        <v>0</v>
      </c>
      <c r="Q197" s="187">
        <v>2.1120000000000002E-3</v>
      </c>
      <c r="R197" s="187">
        <f>Q197*H197</f>
        <v>1.6896000000000001E-2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162</v>
      </c>
      <c r="AT197" s="189" t="s">
        <v>157</v>
      </c>
      <c r="AU197" s="189" t="s">
        <v>22</v>
      </c>
      <c r="AY197" s="16" t="s">
        <v>155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6" t="s">
        <v>23</v>
      </c>
      <c r="BK197" s="190">
        <f>ROUND(I197*H197,2)</f>
        <v>0</v>
      </c>
      <c r="BL197" s="16" t="s">
        <v>162</v>
      </c>
      <c r="BM197" s="189" t="s">
        <v>914</v>
      </c>
    </row>
    <row r="198" spans="1:65" s="2" customFormat="1" ht="19.5">
      <c r="A198" s="34"/>
      <c r="B198" s="35"/>
      <c r="C198" s="36"/>
      <c r="D198" s="191" t="s">
        <v>164</v>
      </c>
      <c r="E198" s="36"/>
      <c r="F198" s="192" t="s">
        <v>915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6" t="s">
        <v>164</v>
      </c>
      <c r="AU198" s="16" t="s">
        <v>22</v>
      </c>
    </row>
    <row r="199" spans="1:65" s="2" customFormat="1" ht="11.25">
      <c r="A199" s="34"/>
      <c r="B199" s="35"/>
      <c r="C199" s="36"/>
      <c r="D199" s="196" t="s">
        <v>166</v>
      </c>
      <c r="E199" s="36"/>
      <c r="F199" s="197" t="s">
        <v>916</v>
      </c>
      <c r="G199" s="36"/>
      <c r="H199" s="36"/>
      <c r="I199" s="193"/>
      <c r="J199" s="36"/>
      <c r="K199" s="36"/>
      <c r="L199" s="39"/>
      <c r="M199" s="194"/>
      <c r="N199" s="19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6" t="s">
        <v>166</v>
      </c>
      <c r="AU199" s="16" t="s">
        <v>22</v>
      </c>
    </row>
    <row r="200" spans="1:65" s="2" customFormat="1" ht="24.2" customHeight="1">
      <c r="A200" s="34"/>
      <c r="B200" s="35"/>
      <c r="C200" s="178" t="s">
        <v>268</v>
      </c>
      <c r="D200" s="178" t="s">
        <v>157</v>
      </c>
      <c r="E200" s="179" t="s">
        <v>917</v>
      </c>
      <c r="F200" s="180" t="s">
        <v>918</v>
      </c>
      <c r="G200" s="181" t="s">
        <v>176</v>
      </c>
      <c r="H200" s="182">
        <v>8</v>
      </c>
      <c r="I200" s="183"/>
      <c r="J200" s="184">
        <f>ROUND(I200*H200,2)</f>
        <v>0</v>
      </c>
      <c r="K200" s="180" t="s">
        <v>161</v>
      </c>
      <c r="L200" s="39"/>
      <c r="M200" s="185" t="s">
        <v>34</v>
      </c>
      <c r="N200" s="186" t="s">
        <v>48</v>
      </c>
      <c r="O200" s="64"/>
      <c r="P200" s="187">
        <f>O200*H200</f>
        <v>0</v>
      </c>
      <c r="Q200" s="187">
        <v>2.6556499999999999E-3</v>
      </c>
      <c r="R200" s="187">
        <f>Q200*H200</f>
        <v>2.1245199999999999E-2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9" t="s">
        <v>162</v>
      </c>
      <c r="AT200" s="189" t="s">
        <v>157</v>
      </c>
      <c r="AU200" s="189" t="s">
        <v>22</v>
      </c>
      <c r="AY200" s="16" t="s">
        <v>155</v>
      </c>
      <c r="BE200" s="190">
        <f>IF(N200="základní",J200,0)</f>
        <v>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6" t="s">
        <v>23</v>
      </c>
      <c r="BK200" s="190">
        <f>ROUND(I200*H200,2)</f>
        <v>0</v>
      </c>
      <c r="BL200" s="16" t="s">
        <v>162</v>
      </c>
      <c r="BM200" s="189" t="s">
        <v>919</v>
      </c>
    </row>
    <row r="201" spans="1:65" s="2" customFormat="1" ht="19.5">
      <c r="A201" s="34"/>
      <c r="B201" s="35"/>
      <c r="C201" s="36"/>
      <c r="D201" s="191" t="s">
        <v>164</v>
      </c>
      <c r="E201" s="36"/>
      <c r="F201" s="192" t="s">
        <v>920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6" t="s">
        <v>164</v>
      </c>
      <c r="AU201" s="16" t="s">
        <v>22</v>
      </c>
    </row>
    <row r="202" spans="1:65" s="2" customFormat="1" ht="11.25">
      <c r="A202" s="34"/>
      <c r="B202" s="35"/>
      <c r="C202" s="36"/>
      <c r="D202" s="196" t="s">
        <v>166</v>
      </c>
      <c r="E202" s="36"/>
      <c r="F202" s="197" t="s">
        <v>921</v>
      </c>
      <c r="G202" s="36"/>
      <c r="H202" s="36"/>
      <c r="I202" s="193"/>
      <c r="J202" s="36"/>
      <c r="K202" s="36"/>
      <c r="L202" s="39"/>
      <c r="M202" s="194"/>
      <c r="N202" s="19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6" t="s">
        <v>166</v>
      </c>
      <c r="AU202" s="16" t="s">
        <v>22</v>
      </c>
    </row>
    <row r="203" spans="1:65" s="2" customFormat="1" ht="24.2" customHeight="1">
      <c r="A203" s="34"/>
      <c r="B203" s="35"/>
      <c r="C203" s="221" t="s">
        <v>339</v>
      </c>
      <c r="D203" s="221" t="s">
        <v>303</v>
      </c>
      <c r="E203" s="222" t="s">
        <v>922</v>
      </c>
      <c r="F203" s="223" t="s">
        <v>923</v>
      </c>
      <c r="G203" s="224" t="s">
        <v>182</v>
      </c>
      <c r="H203" s="225">
        <v>1.244</v>
      </c>
      <c r="I203" s="226"/>
      <c r="J203" s="227">
        <f>ROUND(I203*H203,2)</f>
        <v>0</v>
      </c>
      <c r="K203" s="223" t="s">
        <v>161</v>
      </c>
      <c r="L203" s="228"/>
      <c r="M203" s="229" t="s">
        <v>34</v>
      </c>
      <c r="N203" s="230" t="s">
        <v>48</v>
      </c>
      <c r="O203" s="64"/>
      <c r="P203" s="187">
        <f>O203*H203</f>
        <v>0</v>
      </c>
      <c r="Q203" s="187">
        <v>0.81499999999999995</v>
      </c>
      <c r="R203" s="187">
        <f>Q203*H203</f>
        <v>1.01386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209</v>
      </c>
      <c r="AT203" s="189" t="s">
        <v>303</v>
      </c>
      <c r="AU203" s="189" t="s">
        <v>22</v>
      </c>
      <c r="AY203" s="16" t="s">
        <v>155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6" t="s">
        <v>23</v>
      </c>
      <c r="BK203" s="190">
        <f>ROUND(I203*H203,2)</f>
        <v>0</v>
      </c>
      <c r="BL203" s="16" t="s">
        <v>162</v>
      </c>
      <c r="BM203" s="189" t="s">
        <v>924</v>
      </c>
    </row>
    <row r="204" spans="1:65" s="2" customFormat="1" ht="11.25">
      <c r="A204" s="34"/>
      <c r="B204" s="35"/>
      <c r="C204" s="36"/>
      <c r="D204" s="191" t="s">
        <v>164</v>
      </c>
      <c r="E204" s="36"/>
      <c r="F204" s="192" t="s">
        <v>923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6" t="s">
        <v>164</v>
      </c>
      <c r="AU204" s="16" t="s">
        <v>22</v>
      </c>
    </row>
    <row r="205" spans="1:65" s="13" customFormat="1" ht="11.25">
      <c r="B205" s="198"/>
      <c r="C205" s="199"/>
      <c r="D205" s="191" t="s">
        <v>186</v>
      </c>
      <c r="E205" s="200" t="s">
        <v>34</v>
      </c>
      <c r="F205" s="201" t="s">
        <v>925</v>
      </c>
      <c r="G205" s="199"/>
      <c r="H205" s="202">
        <v>1.244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186</v>
      </c>
      <c r="AU205" s="208" t="s">
        <v>22</v>
      </c>
      <c r="AV205" s="13" t="s">
        <v>22</v>
      </c>
      <c r="AW205" s="13" t="s">
        <v>39</v>
      </c>
      <c r="AX205" s="13" t="s">
        <v>23</v>
      </c>
      <c r="AY205" s="208" t="s">
        <v>155</v>
      </c>
    </row>
    <row r="206" spans="1:65" s="2" customFormat="1" ht="24.2" customHeight="1">
      <c r="A206" s="34"/>
      <c r="B206" s="35"/>
      <c r="C206" s="221" t="s">
        <v>345</v>
      </c>
      <c r="D206" s="221" t="s">
        <v>303</v>
      </c>
      <c r="E206" s="222" t="s">
        <v>926</v>
      </c>
      <c r="F206" s="223" t="s">
        <v>927</v>
      </c>
      <c r="G206" s="224" t="s">
        <v>928</v>
      </c>
      <c r="H206" s="225">
        <v>0.16</v>
      </c>
      <c r="I206" s="226"/>
      <c r="J206" s="227">
        <f>ROUND(I206*H206,2)</f>
        <v>0</v>
      </c>
      <c r="K206" s="223" t="s">
        <v>161</v>
      </c>
      <c r="L206" s="228"/>
      <c r="M206" s="229" t="s">
        <v>34</v>
      </c>
      <c r="N206" s="230" t="s">
        <v>48</v>
      </c>
      <c r="O206" s="64"/>
      <c r="P206" s="187">
        <f>O206*H206</f>
        <v>0</v>
      </c>
      <c r="Q206" s="187">
        <v>8.0100000000000005E-2</v>
      </c>
      <c r="R206" s="187">
        <f>Q206*H206</f>
        <v>1.2816000000000001E-2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209</v>
      </c>
      <c r="AT206" s="189" t="s">
        <v>303</v>
      </c>
      <c r="AU206" s="189" t="s">
        <v>22</v>
      </c>
      <c r="AY206" s="16" t="s">
        <v>155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6" t="s">
        <v>23</v>
      </c>
      <c r="BK206" s="190">
        <f>ROUND(I206*H206,2)</f>
        <v>0</v>
      </c>
      <c r="BL206" s="16" t="s">
        <v>162</v>
      </c>
      <c r="BM206" s="189" t="s">
        <v>929</v>
      </c>
    </row>
    <row r="207" spans="1:65" s="2" customFormat="1" ht="11.25">
      <c r="A207" s="34"/>
      <c r="B207" s="35"/>
      <c r="C207" s="36"/>
      <c r="D207" s="191" t="s">
        <v>164</v>
      </c>
      <c r="E207" s="36"/>
      <c r="F207" s="192" t="s">
        <v>927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6" t="s">
        <v>164</v>
      </c>
      <c r="AU207" s="16" t="s">
        <v>22</v>
      </c>
    </row>
    <row r="208" spans="1:65" s="12" customFormat="1" ht="22.9" customHeight="1">
      <c r="B208" s="162"/>
      <c r="C208" s="163"/>
      <c r="D208" s="164" t="s">
        <v>76</v>
      </c>
      <c r="E208" s="176" t="s">
        <v>195</v>
      </c>
      <c r="F208" s="176" t="s">
        <v>412</v>
      </c>
      <c r="G208" s="163"/>
      <c r="H208" s="163"/>
      <c r="I208" s="166"/>
      <c r="J208" s="177">
        <f>BK208</f>
        <v>0</v>
      </c>
      <c r="K208" s="163"/>
      <c r="L208" s="168"/>
      <c r="M208" s="169"/>
      <c r="N208" s="170"/>
      <c r="O208" s="170"/>
      <c r="P208" s="171">
        <f>SUM(P209:P227)</f>
        <v>0</v>
      </c>
      <c r="Q208" s="170"/>
      <c r="R208" s="171">
        <f>SUM(R209:R227)</f>
        <v>32.329179060000001</v>
      </c>
      <c r="S208" s="170"/>
      <c r="T208" s="172">
        <f>SUM(T209:T227)</f>
        <v>15.8148</v>
      </c>
      <c r="AR208" s="173" t="s">
        <v>23</v>
      </c>
      <c r="AT208" s="174" t="s">
        <v>76</v>
      </c>
      <c r="AU208" s="174" t="s">
        <v>23</v>
      </c>
      <c r="AY208" s="173" t="s">
        <v>155</v>
      </c>
      <c r="BK208" s="175">
        <f>SUM(BK209:BK227)</f>
        <v>0</v>
      </c>
    </row>
    <row r="209" spans="1:65" s="2" customFormat="1" ht="16.5" customHeight="1">
      <c r="A209" s="34"/>
      <c r="B209" s="35"/>
      <c r="C209" s="178" t="s">
        <v>353</v>
      </c>
      <c r="D209" s="178" t="s">
        <v>157</v>
      </c>
      <c r="E209" s="179" t="s">
        <v>414</v>
      </c>
      <c r="F209" s="180" t="s">
        <v>415</v>
      </c>
      <c r="G209" s="181" t="s">
        <v>160</v>
      </c>
      <c r="H209" s="182">
        <v>120</v>
      </c>
      <c r="I209" s="183"/>
      <c r="J209" s="184">
        <f>ROUND(I209*H209,2)</f>
        <v>0</v>
      </c>
      <c r="K209" s="180" t="s">
        <v>161</v>
      </c>
      <c r="L209" s="39"/>
      <c r="M209" s="185" t="s">
        <v>34</v>
      </c>
      <c r="N209" s="186" t="s">
        <v>48</v>
      </c>
      <c r="O209" s="64"/>
      <c r="P209" s="187">
        <f>O209*H209</f>
        <v>0</v>
      </c>
      <c r="Q209" s="187">
        <v>7.0000000000000007E-2</v>
      </c>
      <c r="R209" s="187">
        <f>Q209*H209</f>
        <v>8.4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9" t="s">
        <v>162</v>
      </c>
      <c r="AT209" s="189" t="s">
        <v>157</v>
      </c>
      <c r="AU209" s="189" t="s">
        <v>22</v>
      </c>
      <c r="AY209" s="16" t="s">
        <v>155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6" t="s">
        <v>23</v>
      </c>
      <c r="BK209" s="190">
        <f>ROUND(I209*H209,2)</f>
        <v>0</v>
      </c>
      <c r="BL209" s="16" t="s">
        <v>162</v>
      </c>
      <c r="BM209" s="189" t="s">
        <v>930</v>
      </c>
    </row>
    <row r="210" spans="1:65" s="2" customFormat="1" ht="11.25">
      <c r="A210" s="34"/>
      <c r="B210" s="35"/>
      <c r="C210" s="36"/>
      <c r="D210" s="191" t="s">
        <v>164</v>
      </c>
      <c r="E210" s="36"/>
      <c r="F210" s="192" t="s">
        <v>417</v>
      </c>
      <c r="G210" s="36"/>
      <c r="H210" s="36"/>
      <c r="I210" s="193"/>
      <c r="J210" s="36"/>
      <c r="K210" s="36"/>
      <c r="L210" s="39"/>
      <c r="M210" s="194"/>
      <c r="N210" s="195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6" t="s">
        <v>164</v>
      </c>
      <c r="AU210" s="16" t="s">
        <v>22</v>
      </c>
    </row>
    <row r="211" spans="1:65" s="2" customFormat="1" ht="11.25">
      <c r="A211" s="34"/>
      <c r="B211" s="35"/>
      <c r="C211" s="36"/>
      <c r="D211" s="196" t="s">
        <v>166</v>
      </c>
      <c r="E211" s="36"/>
      <c r="F211" s="197" t="s">
        <v>418</v>
      </c>
      <c r="G211" s="36"/>
      <c r="H211" s="36"/>
      <c r="I211" s="193"/>
      <c r="J211" s="36"/>
      <c r="K211" s="36"/>
      <c r="L211" s="39"/>
      <c r="M211" s="194"/>
      <c r="N211" s="195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6" t="s">
        <v>166</v>
      </c>
      <c r="AU211" s="16" t="s">
        <v>22</v>
      </c>
    </row>
    <row r="212" spans="1:65" s="2" customFormat="1" ht="19.5">
      <c r="A212" s="34"/>
      <c r="B212" s="35"/>
      <c r="C212" s="36"/>
      <c r="D212" s="191" t="s">
        <v>256</v>
      </c>
      <c r="E212" s="36"/>
      <c r="F212" s="220" t="s">
        <v>931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6" t="s">
        <v>256</v>
      </c>
      <c r="AU212" s="16" t="s">
        <v>22</v>
      </c>
    </row>
    <row r="213" spans="1:65" s="13" customFormat="1" ht="11.25">
      <c r="B213" s="198"/>
      <c r="C213" s="199"/>
      <c r="D213" s="191" t="s">
        <v>186</v>
      </c>
      <c r="E213" s="200" t="s">
        <v>34</v>
      </c>
      <c r="F213" s="201" t="s">
        <v>932</v>
      </c>
      <c r="G213" s="199"/>
      <c r="H213" s="202">
        <v>92</v>
      </c>
      <c r="I213" s="203"/>
      <c r="J213" s="199"/>
      <c r="K213" s="199"/>
      <c r="L213" s="204"/>
      <c r="M213" s="205"/>
      <c r="N213" s="206"/>
      <c r="O213" s="206"/>
      <c r="P213" s="206"/>
      <c r="Q213" s="206"/>
      <c r="R213" s="206"/>
      <c r="S213" s="206"/>
      <c r="T213" s="207"/>
      <c r="AT213" s="208" t="s">
        <v>186</v>
      </c>
      <c r="AU213" s="208" t="s">
        <v>22</v>
      </c>
      <c r="AV213" s="13" t="s">
        <v>22</v>
      </c>
      <c r="AW213" s="13" t="s">
        <v>39</v>
      </c>
      <c r="AX213" s="13" t="s">
        <v>77</v>
      </c>
      <c r="AY213" s="208" t="s">
        <v>155</v>
      </c>
    </row>
    <row r="214" spans="1:65" s="13" customFormat="1" ht="11.25">
      <c r="B214" s="198"/>
      <c r="C214" s="199"/>
      <c r="D214" s="191" t="s">
        <v>186</v>
      </c>
      <c r="E214" s="200" t="s">
        <v>34</v>
      </c>
      <c r="F214" s="201" t="s">
        <v>933</v>
      </c>
      <c r="G214" s="199"/>
      <c r="H214" s="202">
        <v>28</v>
      </c>
      <c r="I214" s="203"/>
      <c r="J214" s="199"/>
      <c r="K214" s="199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186</v>
      </c>
      <c r="AU214" s="208" t="s">
        <v>22</v>
      </c>
      <c r="AV214" s="13" t="s">
        <v>22</v>
      </c>
      <c r="AW214" s="13" t="s">
        <v>39</v>
      </c>
      <c r="AX214" s="13" t="s">
        <v>77</v>
      </c>
      <c r="AY214" s="208" t="s">
        <v>155</v>
      </c>
    </row>
    <row r="215" spans="1:65" s="14" customFormat="1" ht="11.25">
      <c r="B215" s="209"/>
      <c r="C215" s="210"/>
      <c r="D215" s="191" t="s">
        <v>186</v>
      </c>
      <c r="E215" s="211" t="s">
        <v>34</v>
      </c>
      <c r="F215" s="212" t="s">
        <v>218</v>
      </c>
      <c r="G215" s="210"/>
      <c r="H215" s="213">
        <v>120</v>
      </c>
      <c r="I215" s="214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186</v>
      </c>
      <c r="AU215" s="219" t="s">
        <v>22</v>
      </c>
      <c r="AV215" s="14" t="s">
        <v>162</v>
      </c>
      <c r="AW215" s="14" t="s">
        <v>39</v>
      </c>
      <c r="AX215" s="14" t="s">
        <v>23</v>
      </c>
      <c r="AY215" s="219" t="s">
        <v>155</v>
      </c>
    </row>
    <row r="216" spans="1:65" s="2" customFormat="1" ht="16.5" customHeight="1">
      <c r="A216" s="34"/>
      <c r="B216" s="35"/>
      <c r="C216" s="178" t="s">
        <v>361</v>
      </c>
      <c r="D216" s="178" t="s">
        <v>157</v>
      </c>
      <c r="E216" s="179" t="s">
        <v>421</v>
      </c>
      <c r="F216" s="180" t="s">
        <v>422</v>
      </c>
      <c r="G216" s="181" t="s">
        <v>160</v>
      </c>
      <c r="H216" s="182">
        <v>120</v>
      </c>
      <c r="I216" s="183"/>
      <c r="J216" s="184">
        <f>ROUND(I216*H216,2)</f>
        <v>0</v>
      </c>
      <c r="K216" s="180" t="s">
        <v>161</v>
      </c>
      <c r="L216" s="39"/>
      <c r="M216" s="185" t="s">
        <v>34</v>
      </c>
      <c r="N216" s="186" t="s">
        <v>48</v>
      </c>
      <c r="O216" s="64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9" t="s">
        <v>162</v>
      </c>
      <c r="AT216" s="189" t="s">
        <v>157</v>
      </c>
      <c r="AU216" s="189" t="s">
        <v>22</v>
      </c>
      <c r="AY216" s="16" t="s">
        <v>155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6" t="s">
        <v>23</v>
      </c>
      <c r="BK216" s="190">
        <f>ROUND(I216*H216,2)</f>
        <v>0</v>
      </c>
      <c r="BL216" s="16" t="s">
        <v>162</v>
      </c>
      <c r="BM216" s="189" t="s">
        <v>934</v>
      </c>
    </row>
    <row r="217" spans="1:65" s="2" customFormat="1" ht="11.25">
      <c r="A217" s="34"/>
      <c r="B217" s="35"/>
      <c r="C217" s="36"/>
      <c r="D217" s="191" t="s">
        <v>164</v>
      </c>
      <c r="E217" s="36"/>
      <c r="F217" s="192" t="s">
        <v>424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6" t="s">
        <v>164</v>
      </c>
      <c r="AU217" s="16" t="s">
        <v>22</v>
      </c>
    </row>
    <row r="218" spans="1:65" s="2" customFormat="1" ht="11.25">
      <c r="A218" s="34"/>
      <c r="B218" s="35"/>
      <c r="C218" s="36"/>
      <c r="D218" s="196" t="s">
        <v>166</v>
      </c>
      <c r="E218" s="36"/>
      <c r="F218" s="197" t="s">
        <v>425</v>
      </c>
      <c r="G218" s="36"/>
      <c r="H218" s="36"/>
      <c r="I218" s="193"/>
      <c r="J218" s="36"/>
      <c r="K218" s="36"/>
      <c r="L218" s="39"/>
      <c r="M218" s="194"/>
      <c r="N218" s="195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6" t="s">
        <v>166</v>
      </c>
      <c r="AU218" s="16" t="s">
        <v>22</v>
      </c>
    </row>
    <row r="219" spans="1:65" s="2" customFormat="1" ht="33" customHeight="1">
      <c r="A219" s="34"/>
      <c r="B219" s="35"/>
      <c r="C219" s="178" t="s">
        <v>367</v>
      </c>
      <c r="D219" s="178" t="s">
        <v>157</v>
      </c>
      <c r="E219" s="179" t="s">
        <v>439</v>
      </c>
      <c r="F219" s="180" t="s">
        <v>440</v>
      </c>
      <c r="G219" s="181" t="s">
        <v>160</v>
      </c>
      <c r="H219" s="182">
        <v>114.6</v>
      </c>
      <c r="I219" s="183"/>
      <c r="J219" s="184">
        <f>ROUND(I219*H219,2)</f>
        <v>0</v>
      </c>
      <c r="K219" s="180" t="s">
        <v>161</v>
      </c>
      <c r="L219" s="39"/>
      <c r="M219" s="185" t="s">
        <v>34</v>
      </c>
      <c r="N219" s="186" t="s">
        <v>48</v>
      </c>
      <c r="O219" s="64"/>
      <c r="P219" s="187">
        <f>O219*H219</f>
        <v>0</v>
      </c>
      <c r="Q219" s="187">
        <v>0.12880610000000001</v>
      </c>
      <c r="R219" s="187">
        <f>Q219*H219</f>
        <v>14.76117906</v>
      </c>
      <c r="S219" s="187">
        <v>0.13800000000000001</v>
      </c>
      <c r="T219" s="188">
        <f>S219*H219</f>
        <v>15.8148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162</v>
      </c>
      <c r="AT219" s="189" t="s">
        <v>157</v>
      </c>
      <c r="AU219" s="189" t="s">
        <v>22</v>
      </c>
      <c r="AY219" s="16" t="s">
        <v>155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6" t="s">
        <v>23</v>
      </c>
      <c r="BK219" s="190">
        <f>ROUND(I219*H219,2)</f>
        <v>0</v>
      </c>
      <c r="BL219" s="16" t="s">
        <v>162</v>
      </c>
      <c r="BM219" s="189" t="s">
        <v>935</v>
      </c>
    </row>
    <row r="220" spans="1:65" s="2" customFormat="1" ht="29.25">
      <c r="A220" s="34"/>
      <c r="B220" s="35"/>
      <c r="C220" s="36"/>
      <c r="D220" s="191" t="s">
        <v>164</v>
      </c>
      <c r="E220" s="36"/>
      <c r="F220" s="192" t="s">
        <v>442</v>
      </c>
      <c r="G220" s="36"/>
      <c r="H220" s="36"/>
      <c r="I220" s="193"/>
      <c r="J220" s="36"/>
      <c r="K220" s="36"/>
      <c r="L220" s="39"/>
      <c r="M220" s="194"/>
      <c r="N220" s="19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6" t="s">
        <v>164</v>
      </c>
      <c r="AU220" s="16" t="s">
        <v>22</v>
      </c>
    </row>
    <row r="221" spans="1:65" s="2" customFormat="1" ht="11.25">
      <c r="A221" s="34"/>
      <c r="B221" s="35"/>
      <c r="C221" s="36"/>
      <c r="D221" s="196" t="s">
        <v>166</v>
      </c>
      <c r="E221" s="36"/>
      <c r="F221" s="197" t="s">
        <v>443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6" t="s">
        <v>166</v>
      </c>
      <c r="AU221" s="16" t="s">
        <v>22</v>
      </c>
    </row>
    <row r="222" spans="1:65" s="2" customFormat="1" ht="19.5">
      <c r="A222" s="34"/>
      <c r="B222" s="35"/>
      <c r="C222" s="36"/>
      <c r="D222" s="191" t="s">
        <v>256</v>
      </c>
      <c r="E222" s="36"/>
      <c r="F222" s="220" t="s">
        <v>936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6" t="s">
        <v>256</v>
      </c>
      <c r="AU222" s="16" t="s">
        <v>22</v>
      </c>
    </row>
    <row r="223" spans="1:65" s="13" customFormat="1" ht="11.25">
      <c r="B223" s="198"/>
      <c r="C223" s="199"/>
      <c r="D223" s="191" t="s">
        <v>186</v>
      </c>
      <c r="E223" s="200" t="s">
        <v>34</v>
      </c>
      <c r="F223" s="201" t="s">
        <v>937</v>
      </c>
      <c r="G223" s="199"/>
      <c r="H223" s="202">
        <v>114.6</v>
      </c>
      <c r="I223" s="203"/>
      <c r="J223" s="199"/>
      <c r="K223" s="199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186</v>
      </c>
      <c r="AU223" s="208" t="s">
        <v>22</v>
      </c>
      <c r="AV223" s="13" t="s">
        <v>22</v>
      </c>
      <c r="AW223" s="13" t="s">
        <v>39</v>
      </c>
      <c r="AX223" s="13" t="s">
        <v>77</v>
      </c>
      <c r="AY223" s="208" t="s">
        <v>155</v>
      </c>
    </row>
    <row r="224" spans="1:65" s="14" customFormat="1" ht="11.25">
      <c r="B224" s="209"/>
      <c r="C224" s="210"/>
      <c r="D224" s="191" t="s">
        <v>186</v>
      </c>
      <c r="E224" s="211" t="s">
        <v>34</v>
      </c>
      <c r="F224" s="212" t="s">
        <v>218</v>
      </c>
      <c r="G224" s="210"/>
      <c r="H224" s="213">
        <v>114.6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186</v>
      </c>
      <c r="AU224" s="219" t="s">
        <v>22</v>
      </c>
      <c r="AV224" s="14" t="s">
        <v>162</v>
      </c>
      <c r="AW224" s="14" t="s">
        <v>4</v>
      </c>
      <c r="AX224" s="14" t="s">
        <v>23</v>
      </c>
      <c r="AY224" s="219" t="s">
        <v>155</v>
      </c>
    </row>
    <row r="225" spans="1:65" s="2" customFormat="1" ht="16.5" customHeight="1">
      <c r="A225" s="34"/>
      <c r="B225" s="35"/>
      <c r="C225" s="221" t="s">
        <v>376</v>
      </c>
      <c r="D225" s="221" t="s">
        <v>303</v>
      </c>
      <c r="E225" s="222" t="s">
        <v>938</v>
      </c>
      <c r="F225" s="223" t="s">
        <v>448</v>
      </c>
      <c r="G225" s="224" t="s">
        <v>280</v>
      </c>
      <c r="H225" s="225">
        <v>9.1679999999999993</v>
      </c>
      <c r="I225" s="226"/>
      <c r="J225" s="227">
        <f>ROUND(I225*H225,2)</f>
        <v>0</v>
      </c>
      <c r="K225" s="223" t="s">
        <v>161</v>
      </c>
      <c r="L225" s="228"/>
      <c r="M225" s="229" t="s">
        <v>34</v>
      </c>
      <c r="N225" s="230" t="s">
        <v>48</v>
      </c>
      <c r="O225" s="64"/>
      <c r="P225" s="187">
        <f>O225*H225</f>
        <v>0</v>
      </c>
      <c r="Q225" s="187">
        <v>1</v>
      </c>
      <c r="R225" s="187">
        <f>Q225*H225</f>
        <v>9.1679999999999993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209</v>
      </c>
      <c r="AT225" s="189" t="s">
        <v>303</v>
      </c>
      <c r="AU225" s="189" t="s">
        <v>22</v>
      </c>
      <c r="AY225" s="16" t="s">
        <v>155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6" t="s">
        <v>23</v>
      </c>
      <c r="BK225" s="190">
        <f>ROUND(I225*H225,2)</f>
        <v>0</v>
      </c>
      <c r="BL225" s="16" t="s">
        <v>162</v>
      </c>
      <c r="BM225" s="189" t="s">
        <v>939</v>
      </c>
    </row>
    <row r="226" spans="1:65" s="2" customFormat="1" ht="11.25">
      <c r="A226" s="34"/>
      <c r="B226" s="35"/>
      <c r="C226" s="36"/>
      <c r="D226" s="191" t="s">
        <v>164</v>
      </c>
      <c r="E226" s="36"/>
      <c r="F226" s="192" t="s">
        <v>448</v>
      </c>
      <c r="G226" s="36"/>
      <c r="H226" s="36"/>
      <c r="I226" s="193"/>
      <c r="J226" s="36"/>
      <c r="K226" s="36"/>
      <c r="L226" s="39"/>
      <c r="M226" s="194"/>
      <c r="N226" s="195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6" t="s">
        <v>164</v>
      </c>
      <c r="AU226" s="16" t="s">
        <v>22</v>
      </c>
    </row>
    <row r="227" spans="1:65" s="13" customFormat="1" ht="11.25">
      <c r="B227" s="198"/>
      <c r="C227" s="199"/>
      <c r="D227" s="191" t="s">
        <v>186</v>
      </c>
      <c r="E227" s="200" t="s">
        <v>34</v>
      </c>
      <c r="F227" s="201" t="s">
        <v>940</v>
      </c>
      <c r="G227" s="199"/>
      <c r="H227" s="202">
        <v>9.1679999999999993</v>
      </c>
      <c r="I227" s="203"/>
      <c r="J227" s="199"/>
      <c r="K227" s="199"/>
      <c r="L227" s="204"/>
      <c r="M227" s="205"/>
      <c r="N227" s="206"/>
      <c r="O227" s="206"/>
      <c r="P227" s="206"/>
      <c r="Q227" s="206"/>
      <c r="R227" s="206"/>
      <c r="S227" s="206"/>
      <c r="T227" s="207"/>
      <c r="AT227" s="208" t="s">
        <v>186</v>
      </c>
      <c r="AU227" s="208" t="s">
        <v>22</v>
      </c>
      <c r="AV227" s="13" t="s">
        <v>22</v>
      </c>
      <c r="AW227" s="13" t="s">
        <v>39</v>
      </c>
      <c r="AX227" s="13" t="s">
        <v>23</v>
      </c>
      <c r="AY227" s="208" t="s">
        <v>155</v>
      </c>
    </row>
    <row r="228" spans="1:65" s="12" customFormat="1" ht="22.9" customHeight="1">
      <c r="B228" s="162"/>
      <c r="C228" s="163"/>
      <c r="D228" s="164" t="s">
        <v>76</v>
      </c>
      <c r="E228" s="176" t="s">
        <v>219</v>
      </c>
      <c r="F228" s="176" t="s">
        <v>451</v>
      </c>
      <c r="G228" s="163"/>
      <c r="H228" s="163"/>
      <c r="I228" s="166"/>
      <c r="J228" s="177">
        <f>BK228</f>
        <v>0</v>
      </c>
      <c r="K228" s="163"/>
      <c r="L228" s="168"/>
      <c r="M228" s="169"/>
      <c r="N228" s="170"/>
      <c r="O228" s="170"/>
      <c r="P228" s="171">
        <f>P229+SUM(P230:P298)</f>
        <v>0</v>
      </c>
      <c r="Q228" s="170"/>
      <c r="R228" s="171">
        <f>R229+SUM(R230:R298)</f>
        <v>11.349200904</v>
      </c>
      <c r="S228" s="170"/>
      <c r="T228" s="172">
        <f>T229+SUM(T230:T298)</f>
        <v>13.837999999999999</v>
      </c>
      <c r="AR228" s="173" t="s">
        <v>23</v>
      </c>
      <c r="AT228" s="174" t="s">
        <v>76</v>
      </c>
      <c r="AU228" s="174" t="s">
        <v>23</v>
      </c>
      <c r="AY228" s="173" t="s">
        <v>155</v>
      </c>
      <c r="BK228" s="175">
        <f>BK229+SUM(BK230:BK298)</f>
        <v>0</v>
      </c>
    </row>
    <row r="229" spans="1:65" s="2" customFormat="1" ht="24.2" customHeight="1">
      <c r="A229" s="34"/>
      <c r="B229" s="35"/>
      <c r="C229" s="178" t="s">
        <v>384</v>
      </c>
      <c r="D229" s="178" t="s">
        <v>157</v>
      </c>
      <c r="E229" s="179" t="s">
        <v>452</v>
      </c>
      <c r="F229" s="180" t="s">
        <v>453</v>
      </c>
      <c r="G229" s="181" t="s">
        <v>263</v>
      </c>
      <c r="H229" s="182">
        <v>1.2</v>
      </c>
      <c r="I229" s="183"/>
      <c r="J229" s="184">
        <f>ROUND(I229*H229,2)</f>
        <v>0</v>
      </c>
      <c r="K229" s="180" t="s">
        <v>161</v>
      </c>
      <c r="L229" s="39"/>
      <c r="M229" s="185" t="s">
        <v>34</v>
      </c>
      <c r="N229" s="186" t="s">
        <v>48</v>
      </c>
      <c r="O229" s="64"/>
      <c r="P229" s="187">
        <f>O229*H229</f>
        <v>0</v>
      </c>
      <c r="Q229" s="187">
        <v>3.65E-3</v>
      </c>
      <c r="R229" s="187">
        <f>Q229*H229</f>
        <v>4.3800000000000002E-3</v>
      </c>
      <c r="S229" s="187">
        <v>0.11</v>
      </c>
      <c r="T229" s="188">
        <f>S229*H229</f>
        <v>0.13200000000000001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162</v>
      </c>
      <c r="AT229" s="189" t="s">
        <v>157</v>
      </c>
      <c r="AU229" s="189" t="s">
        <v>22</v>
      </c>
      <c r="AY229" s="16" t="s">
        <v>155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6" t="s">
        <v>23</v>
      </c>
      <c r="BK229" s="190">
        <f>ROUND(I229*H229,2)</f>
        <v>0</v>
      </c>
      <c r="BL229" s="16" t="s">
        <v>162</v>
      </c>
      <c r="BM229" s="189" t="s">
        <v>941</v>
      </c>
    </row>
    <row r="230" spans="1:65" s="2" customFormat="1" ht="29.25">
      <c r="A230" s="34"/>
      <c r="B230" s="35"/>
      <c r="C230" s="36"/>
      <c r="D230" s="191" t="s">
        <v>164</v>
      </c>
      <c r="E230" s="36"/>
      <c r="F230" s="192" t="s">
        <v>455</v>
      </c>
      <c r="G230" s="36"/>
      <c r="H230" s="36"/>
      <c r="I230" s="193"/>
      <c r="J230" s="36"/>
      <c r="K230" s="36"/>
      <c r="L230" s="39"/>
      <c r="M230" s="194"/>
      <c r="N230" s="19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6" t="s">
        <v>164</v>
      </c>
      <c r="AU230" s="16" t="s">
        <v>22</v>
      </c>
    </row>
    <row r="231" spans="1:65" s="2" customFormat="1" ht="11.25">
      <c r="A231" s="34"/>
      <c r="B231" s="35"/>
      <c r="C231" s="36"/>
      <c r="D231" s="196" t="s">
        <v>166</v>
      </c>
      <c r="E231" s="36"/>
      <c r="F231" s="197" t="s">
        <v>456</v>
      </c>
      <c r="G231" s="36"/>
      <c r="H231" s="36"/>
      <c r="I231" s="193"/>
      <c r="J231" s="36"/>
      <c r="K231" s="36"/>
      <c r="L231" s="39"/>
      <c r="M231" s="194"/>
      <c r="N231" s="195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6" t="s">
        <v>166</v>
      </c>
      <c r="AU231" s="16" t="s">
        <v>22</v>
      </c>
    </row>
    <row r="232" spans="1:65" s="13" customFormat="1" ht="11.25">
      <c r="B232" s="198"/>
      <c r="C232" s="199"/>
      <c r="D232" s="191" t="s">
        <v>186</v>
      </c>
      <c r="E232" s="200" t="s">
        <v>34</v>
      </c>
      <c r="F232" s="201" t="s">
        <v>942</v>
      </c>
      <c r="G232" s="199"/>
      <c r="H232" s="202">
        <v>1.2</v>
      </c>
      <c r="I232" s="203"/>
      <c r="J232" s="199"/>
      <c r="K232" s="199"/>
      <c r="L232" s="204"/>
      <c r="M232" s="205"/>
      <c r="N232" s="206"/>
      <c r="O232" s="206"/>
      <c r="P232" s="206"/>
      <c r="Q232" s="206"/>
      <c r="R232" s="206"/>
      <c r="S232" s="206"/>
      <c r="T232" s="207"/>
      <c r="AT232" s="208" t="s">
        <v>186</v>
      </c>
      <c r="AU232" s="208" t="s">
        <v>22</v>
      </c>
      <c r="AV232" s="13" t="s">
        <v>22</v>
      </c>
      <c r="AW232" s="13" t="s">
        <v>39</v>
      </c>
      <c r="AX232" s="13" t="s">
        <v>23</v>
      </c>
      <c r="AY232" s="208" t="s">
        <v>155</v>
      </c>
    </row>
    <row r="233" spans="1:65" s="2" customFormat="1" ht="21.75" customHeight="1">
      <c r="A233" s="34"/>
      <c r="B233" s="35"/>
      <c r="C233" s="178" t="s">
        <v>390</v>
      </c>
      <c r="D233" s="178" t="s">
        <v>157</v>
      </c>
      <c r="E233" s="179" t="s">
        <v>943</v>
      </c>
      <c r="F233" s="180" t="s">
        <v>944</v>
      </c>
      <c r="G233" s="181" t="s">
        <v>176</v>
      </c>
      <c r="H233" s="182">
        <v>4</v>
      </c>
      <c r="I233" s="183"/>
      <c r="J233" s="184">
        <f>ROUND(I233*H233,2)</f>
        <v>0</v>
      </c>
      <c r="K233" s="180" t="s">
        <v>161</v>
      </c>
      <c r="L233" s="39"/>
      <c r="M233" s="185" t="s">
        <v>34</v>
      </c>
      <c r="N233" s="186" t="s">
        <v>48</v>
      </c>
      <c r="O233" s="64"/>
      <c r="P233" s="187">
        <f>O233*H233</f>
        <v>0</v>
      </c>
      <c r="Q233" s="187">
        <v>6.0000000000000002E-5</v>
      </c>
      <c r="R233" s="187">
        <f>Q233*H233</f>
        <v>2.4000000000000001E-4</v>
      </c>
      <c r="S233" s="187">
        <v>0</v>
      </c>
      <c r="T233" s="18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9" t="s">
        <v>162</v>
      </c>
      <c r="AT233" s="189" t="s">
        <v>157</v>
      </c>
      <c r="AU233" s="189" t="s">
        <v>22</v>
      </c>
      <c r="AY233" s="16" t="s">
        <v>155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6" t="s">
        <v>23</v>
      </c>
      <c r="BK233" s="190">
        <f>ROUND(I233*H233,2)</f>
        <v>0</v>
      </c>
      <c r="BL233" s="16" t="s">
        <v>162</v>
      </c>
      <c r="BM233" s="189" t="s">
        <v>945</v>
      </c>
    </row>
    <row r="234" spans="1:65" s="2" customFormat="1" ht="19.5">
      <c r="A234" s="34"/>
      <c r="B234" s="35"/>
      <c r="C234" s="36"/>
      <c r="D234" s="191" t="s">
        <v>164</v>
      </c>
      <c r="E234" s="36"/>
      <c r="F234" s="192" t="s">
        <v>946</v>
      </c>
      <c r="G234" s="36"/>
      <c r="H234" s="36"/>
      <c r="I234" s="193"/>
      <c r="J234" s="36"/>
      <c r="K234" s="36"/>
      <c r="L234" s="39"/>
      <c r="M234" s="194"/>
      <c r="N234" s="195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6" t="s">
        <v>164</v>
      </c>
      <c r="AU234" s="16" t="s">
        <v>22</v>
      </c>
    </row>
    <row r="235" spans="1:65" s="2" customFormat="1" ht="11.25">
      <c r="A235" s="34"/>
      <c r="B235" s="35"/>
      <c r="C235" s="36"/>
      <c r="D235" s="196" t="s">
        <v>166</v>
      </c>
      <c r="E235" s="36"/>
      <c r="F235" s="197" t="s">
        <v>947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6" t="s">
        <v>166</v>
      </c>
      <c r="AU235" s="16" t="s">
        <v>22</v>
      </c>
    </row>
    <row r="236" spans="1:65" s="2" customFormat="1" ht="24.2" customHeight="1">
      <c r="A236" s="34"/>
      <c r="B236" s="35"/>
      <c r="C236" s="178" t="s">
        <v>399</v>
      </c>
      <c r="D236" s="178" t="s">
        <v>157</v>
      </c>
      <c r="E236" s="179" t="s">
        <v>948</v>
      </c>
      <c r="F236" s="180" t="s">
        <v>949</v>
      </c>
      <c r="G236" s="181" t="s">
        <v>176</v>
      </c>
      <c r="H236" s="182">
        <v>4</v>
      </c>
      <c r="I236" s="183"/>
      <c r="J236" s="184">
        <f>ROUND(I236*H236,2)</f>
        <v>0</v>
      </c>
      <c r="K236" s="180" t="s">
        <v>161</v>
      </c>
      <c r="L236" s="39"/>
      <c r="M236" s="185" t="s">
        <v>34</v>
      </c>
      <c r="N236" s="186" t="s">
        <v>48</v>
      </c>
      <c r="O236" s="64"/>
      <c r="P236" s="187">
        <f>O236*H236</f>
        <v>0</v>
      </c>
      <c r="Q236" s="187">
        <v>0.36965999999999999</v>
      </c>
      <c r="R236" s="187">
        <f>Q236*H236</f>
        <v>1.47864</v>
      </c>
      <c r="S236" s="187">
        <v>0</v>
      </c>
      <c r="T236" s="18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9" t="s">
        <v>162</v>
      </c>
      <c r="AT236" s="189" t="s">
        <v>157</v>
      </c>
      <c r="AU236" s="189" t="s">
        <v>22</v>
      </c>
      <c r="AY236" s="16" t="s">
        <v>155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6" t="s">
        <v>23</v>
      </c>
      <c r="BK236" s="190">
        <f>ROUND(I236*H236,2)</f>
        <v>0</v>
      </c>
      <c r="BL236" s="16" t="s">
        <v>162</v>
      </c>
      <c r="BM236" s="189" t="s">
        <v>950</v>
      </c>
    </row>
    <row r="237" spans="1:65" s="2" customFormat="1" ht="19.5">
      <c r="A237" s="34"/>
      <c r="B237" s="35"/>
      <c r="C237" s="36"/>
      <c r="D237" s="191" t="s">
        <v>164</v>
      </c>
      <c r="E237" s="36"/>
      <c r="F237" s="192" t="s">
        <v>951</v>
      </c>
      <c r="G237" s="36"/>
      <c r="H237" s="36"/>
      <c r="I237" s="193"/>
      <c r="J237" s="36"/>
      <c r="K237" s="36"/>
      <c r="L237" s="39"/>
      <c r="M237" s="194"/>
      <c r="N237" s="195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6" t="s">
        <v>164</v>
      </c>
      <c r="AU237" s="16" t="s">
        <v>22</v>
      </c>
    </row>
    <row r="238" spans="1:65" s="2" customFormat="1" ht="11.25">
      <c r="A238" s="34"/>
      <c r="B238" s="35"/>
      <c r="C238" s="36"/>
      <c r="D238" s="196" t="s">
        <v>166</v>
      </c>
      <c r="E238" s="36"/>
      <c r="F238" s="197" t="s">
        <v>952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6" t="s">
        <v>166</v>
      </c>
      <c r="AU238" s="16" t="s">
        <v>22</v>
      </c>
    </row>
    <row r="239" spans="1:65" s="2" customFormat="1" ht="24.2" customHeight="1">
      <c r="A239" s="34"/>
      <c r="B239" s="35"/>
      <c r="C239" s="178" t="s">
        <v>406</v>
      </c>
      <c r="D239" s="178" t="s">
        <v>157</v>
      </c>
      <c r="E239" s="179" t="s">
        <v>953</v>
      </c>
      <c r="F239" s="180" t="s">
        <v>954</v>
      </c>
      <c r="G239" s="181" t="s">
        <v>160</v>
      </c>
      <c r="H239" s="182">
        <v>6</v>
      </c>
      <c r="I239" s="183"/>
      <c r="J239" s="184">
        <f>ROUND(I239*H239,2)</f>
        <v>0</v>
      </c>
      <c r="K239" s="180" t="s">
        <v>161</v>
      </c>
      <c r="L239" s="39"/>
      <c r="M239" s="185" t="s">
        <v>34</v>
      </c>
      <c r="N239" s="186" t="s">
        <v>48</v>
      </c>
      <c r="O239" s="64"/>
      <c r="P239" s="187">
        <f>O239*H239</f>
        <v>0</v>
      </c>
      <c r="Q239" s="187">
        <v>0</v>
      </c>
      <c r="R239" s="187">
        <f>Q239*H239</f>
        <v>0</v>
      </c>
      <c r="S239" s="187">
        <v>0.26400000000000001</v>
      </c>
      <c r="T239" s="188">
        <f>S239*H239</f>
        <v>1.5840000000000001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9" t="s">
        <v>162</v>
      </c>
      <c r="AT239" s="189" t="s">
        <v>157</v>
      </c>
      <c r="AU239" s="189" t="s">
        <v>22</v>
      </c>
      <c r="AY239" s="16" t="s">
        <v>155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6" t="s">
        <v>23</v>
      </c>
      <c r="BK239" s="190">
        <f>ROUND(I239*H239,2)</f>
        <v>0</v>
      </c>
      <c r="BL239" s="16" t="s">
        <v>162</v>
      </c>
      <c r="BM239" s="189" t="s">
        <v>955</v>
      </c>
    </row>
    <row r="240" spans="1:65" s="2" customFormat="1" ht="19.5">
      <c r="A240" s="34"/>
      <c r="B240" s="35"/>
      <c r="C240" s="36"/>
      <c r="D240" s="191" t="s">
        <v>164</v>
      </c>
      <c r="E240" s="36"/>
      <c r="F240" s="192" t="s">
        <v>956</v>
      </c>
      <c r="G240" s="36"/>
      <c r="H240" s="36"/>
      <c r="I240" s="193"/>
      <c r="J240" s="36"/>
      <c r="K240" s="36"/>
      <c r="L240" s="39"/>
      <c r="M240" s="194"/>
      <c r="N240" s="195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6" t="s">
        <v>164</v>
      </c>
      <c r="AU240" s="16" t="s">
        <v>22</v>
      </c>
    </row>
    <row r="241" spans="1:65" s="2" customFormat="1" ht="11.25">
      <c r="A241" s="34"/>
      <c r="B241" s="35"/>
      <c r="C241" s="36"/>
      <c r="D241" s="196" t="s">
        <v>166</v>
      </c>
      <c r="E241" s="36"/>
      <c r="F241" s="197" t="s">
        <v>957</v>
      </c>
      <c r="G241" s="36"/>
      <c r="H241" s="36"/>
      <c r="I241" s="193"/>
      <c r="J241" s="36"/>
      <c r="K241" s="36"/>
      <c r="L241" s="39"/>
      <c r="M241" s="194"/>
      <c r="N241" s="195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6" t="s">
        <v>166</v>
      </c>
      <c r="AU241" s="16" t="s">
        <v>22</v>
      </c>
    </row>
    <row r="242" spans="1:65" s="2" customFormat="1" ht="24.2" customHeight="1">
      <c r="A242" s="34"/>
      <c r="B242" s="35"/>
      <c r="C242" s="178" t="s">
        <v>413</v>
      </c>
      <c r="D242" s="178" t="s">
        <v>157</v>
      </c>
      <c r="E242" s="179" t="s">
        <v>506</v>
      </c>
      <c r="F242" s="180" t="s">
        <v>507</v>
      </c>
      <c r="G242" s="181" t="s">
        <v>160</v>
      </c>
      <c r="H242" s="182">
        <v>46</v>
      </c>
      <c r="I242" s="183"/>
      <c r="J242" s="184">
        <f>ROUND(I242*H242,2)</f>
        <v>0</v>
      </c>
      <c r="K242" s="180" t="s">
        <v>161</v>
      </c>
      <c r="L242" s="39"/>
      <c r="M242" s="185" t="s">
        <v>34</v>
      </c>
      <c r="N242" s="186" t="s">
        <v>48</v>
      </c>
      <c r="O242" s="64"/>
      <c r="P242" s="187">
        <f>O242*H242</f>
        <v>0</v>
      </c>
      <c r="Q242" s="187">
        <v>0</v>
      </c>
      <c r="R242" s="187">
        <f>Q242*H242</f>
        <v>0</v>
      </c>
      <c r="S242" s="187">
        <v>3.95E-2</v>
      </c>
      <c r="T242" s="188">
        <f>S242*H242</f>
        <v>1.8169999999999999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162</v>
      </c>
      <c r="AT242" s="189" t="s">
        <v>157</v>
      </c>
      <c r="AU242" s="189" t="s">
        <v>22</v>
      </c>
      <c r="AY242" s="16" t="s">
        <v>155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6" t="s">
        <v>23</v>
      </c>
      <c r="BK242" s="190">
        <f>ROUND(I242*H242,2)</f>
        <v>0</v>
      </c>
      <c r="BL242" s="16" t="s">
        <v>162</v>
      </c>
      <c r="BM242" s="189" t="s">
        <v>958</v>
      </c>
    </row>
    <row r="243" spans="1:65" s="2" customFormat="1" ht="19.5">
      <c r="A243" s="34"/>
      <c r="B243" s="35"/>
      <c r="C243" s="36"/>
      <c r="D243" s="191" t="s">
        <v>164</v>
      </c>
      <c r="E243" s="36"/>
      <c r="F243" s="192" t="s">
        <v>509</v>
      </c>
      <c r="G243" s="36"/>
      <c r="H243" s="36"/>
      <c r="I243" s="193"/>
      <c r="J243" s="36"/>
      <c r="K243" s="36"/>
      <c r="L243" s="39"/>
      <c r="M243" s="194"/>
      <c r="N243" s="195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6" t="s">
        <v>164</v>
      </c>
      <c r="AU243" s="16" t="s">
        <v>22</v>
      </c>
    </row>
    <row r="244" spans="1:65" s="2" customFormat="1" ht="11.25">
      <c r="A244" s="34"/>
      <c r="B244" s="35"/>
      <c r="C244" s="36"/>
      <c r="D244" s="196" t="s">
        <v>166</v>
      </c>
      <c r="E244" s="36"/>
      <c r="F244" s="197" t="s">
        <v>510</v>
      </c>
      <c r="G244" s="36"/>
      <c r="H244" s="36"/>
      <c r="I244" s="193"/>
      <c r="J244" s="36"/>
      <c r="K244" s="36"/>
      <c r="L244" s="39"/>
      <c r="M244" s="194"/>
      <c r="N244" s="19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6" t="s">
        <v>166</v>
      </c>
      <c r="AU244" s="16" t="s">
        <v>22</v>
      </c>
    </row>
    <row r="245" spans="1:65" s="2" customFormat="1" ht="19.5">
      <c r="A245" s="34"/>
      <c r="B245" s="35"/>
      <c r="C245" s="36"/>
      <c r="D245" s="191" t="s">
        <v>256</v>
      </c>
      <c r="E245" s="36"/>
      <c r="F245" s="220" t="s">
        <v>959</v>
      </c>
      <c r="G245" s="36"/>
      <c r="H245" s="36"/>
      <c r="I245" s="193"/>
      <c r="J245" s="36"/>
      <c r="K245" s="36"/>
      <c r="L245" s="39"/>
      <c r="M245" s="194"/>
      <c r="N245" s="195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6" t="s">
        <v>256</v>
      </c>
      <c r="AU245" s="16" t="s">
        <v>22</v>
      </c>
    </row>
    <row r="246" spans="1:65" s="13" customFormat="1" ht="11.25">
      <c r="B246" s="198"/>
      <c r="C246" s="199"/>
      <c r="D246" s="191" t="s">
        <v>186</v>
      </c>
      <c r="E246" s="200" t="s">
        <v>34</v>
      </c>
      <c r="F246" s="201" t="s">
        <v>960</v>
      </c>
      <c r="G246" s="199"/>
      <c r="H246" s="202">
        <v>46</v>
      </c>
      <c r="I246" s="203"/>
      <c r="J246" s="199"/>
      <c r="K246" s="199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186</v>
      </c>
      <c r="AU246" s="208" t="s">
        <v>22</v>
      </c>
      <c r="AV246" s="13" t="s">
        <v>22</v>
      </c>
      <c r="AW246" s="13" t="s">
        <v>39</v>
      </c>
      <c r="AX246" s="13" t="s">
        <v>23</v>
      </c>
      <c r="AY246" s="208" t="s">
        <v>155</v>
      </c>
    </row>
    <row r="247" spans="1:65" s="2" customFormat="1" ht="24.2" customHeight="1">
      <c r="A247" s="34"/>
      <c r="B247" s="35"/>
      <c r="C247" s="178" t="s">
        <v>420</v>
      </c>
      <c r="D247" s="178" t="s">
        <v>157</v>
      </c>
      <c r="E247" s="179" t="s">
        <v>961</v>
      </c>
      <c r="F247" s="180" t="s">
        <v>962</v>
      </c>
      <c r="G247" s="181" t="s">
        <v>160</v>
      </c>
      <c r="H247" s="182">
        <v>46</v>
      </c>
      <c r="I247" s="183"/>
      <c r="J247" s="184">
        <f>ROUND(I247*H247,2)</f>
        <v>0</v>
      </c>
      <c r="K247" s="180" t="s">
        <v>161</v>
      </c>
      <c r="L247" s="39"/>
      <c r="M247" s="185" t="s">
        <v>34</v>
      </c>
      <c r="N247" s="186" t="s">
        <v>48</v>
      </c>
      <c r="O247" s="64"/>
      <c r="P247" s="187">
        <f>O247*H247</f>
        <v>0</v>
      </c>
      <c r="Q247" s="187">
        <v>3.9081999999999999E-2</v>
      </c>
      <c r="R247" s="187">
        <f>Q247*H247</f>
        <v>1.7977719999999999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162</v>
      </c>
      <c r="AT247" s="189" t="s">
        <v>157</v>
      </c>
      <c r="AU247" s="189" t="s">
        <v>22</v>
      </c>
      <c r="AY247" s="16" t="s">
        <v>155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6" t="s">
        <v>23</v>
      </c>
      <c r="BK247" s="190">
        <f>ROUND(I247*H247,2)</f>
        <v>0</v>
      </c>
      <c r="BL247" s="16" t="s">
        <v>162</v>
      </c>
      <c r="BM247" s="189" t="s">
        <v>963</v>
      </c>
    </row>
    <row r="248" spans="1:65" s="2" customFormat="1" ht="19.5">
      <c r="A248" s="34"/>
      <c r="B248" s="35"/>
      <c r="C248" s="36"/>
      <c r="D248" s="191" t="s">
        <v>164</v>
      </c>
      <c r="E248" s="36"/>
      <c r="F248" s="192" t="s">
        <v>964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6" t="s">
        <v>164</v>
      </c>
      <c r="AU248" s="16" t="s">
        <v>22</v>
      </c>
    </row>
    <row r="249" spans="1:65" s="2" customFormat="1" ht="11.25">
      <c r="A249" s="34"/>
      <c r="B249" s="35"/>
      <c r="C249" s="36"/>
      <c r="D249" s="196" t="s">
        <v>166</v>
      </c>
      <c r="E249" s="36"/>
      <c r="F249" s="197" t="s">
        <v>965</v>
      </c>
      <c r="G249" s="36"/>
      <c r="H249" s="36"/>
      <c r="I249" s="193"/>
      <c r="J249" s="36"/>
      <c r="K249" s="36"/>
      <c r="L249" s="39"/>
      <c r="M249" s="194"/>
      <c r="N249" s="195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6" t="s">
        <v>166</v>
      </c>
      <c r="AU249" s="16" t="s">
        <v>22</v>
      </c>
    </row>
    <row r="250" spans="1:65" s="2" customFormat="1" ht="24.2" customHeight="1">
      <c r="A250" s="34"/>
      <c r="B250" s="35"/>
      <c r="C250" s="178" t="s">
        <v>426</v>
      </c>
      <c r="D250" s="178" t="s">
        <v>157</v>
      </c>
      <c r="E250" s="179" t="s">
        <v>966</v>
      </c>
      <c r="F250" s="180" t="s">
        <v>967</v>
      </c>
      <c r="G250" s="181" t="s">
        <v>160</v>
      </c>
      <c r="H250" s="182">
        <v>30</v>
      </c>
      <c r="I250" s="183"/>
      <c r="J250" s="184">
        <f>ROUND(I250*H250,2)</f>
        <v>0</v>
      </c>
      <c r="K250" s="180" t="s">
        <v>161</v>
      </c>
      <c r="L250" s="39"/>
      <c r="M250" s="185" t="s">
        <v>34</v>
      </c>
      <c r="N250" s="186" t="s">
        <v>48</v>
      </c>
      <c r="O250" s="64"/>
      <c r="P250" s="187">
        <f>O250*H250</f>
        <v>0</v>
      </c>
      <c r="Q250" s="187">
        <v>3.8850000000000003E-2</v>
      </c>
      <c r="R250" s="187">
        <f>Q250*H250</f>
        <v>1.1655</v>
      </c>
      <c r="S250" s="187">
        <v>0</v>
      </c>
      <c r="T250" s="18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9" t="s">
        <v>162</v>
      </c>
      <c r="AT250" s="189" t="s">
        <v>157</v>
      </c>
      <c r="AU250" s="189" t="s">
        <v>22</v>
      </c>
      <c r="AY250" s="16" t="s">
        <v>155</v>
      </c>
      <c r="BE250" s="190">
        <f>IF(N250="základní",J250,0)</f>
        <v>0</v>
      </c>
      <c r="BF250" s="190">
        <f>IF(N250="snížená",J250,0)</f>
        <v>0</v>
      </c>
      <c r="BG250" s="190">
        <f>IF(N250="zákl. přenesená",J250,0)</f>
        <v>0</v>
      </c>
      <c r="BH250" s="190">
        <f>IF(N250="sníž. přenesená",J250,0)</f>
        <v>0</v>
      </c>
      <c r="BI250" s="190">
        <f>IF(N250="nulová",J250,0)</f>
        <v>0</v>
      </c>
      <c r="BJ250" s="16" t="s">
        <v>23</v>
      </c>
      <c r="BK250" s="190">
        <f>ROUND(I250*H250,2)</f>
        <v>0</v>
      </c>
      <c r="BL250" s="16" t="s">
        <v>162</v>
      </c>
      <c r="BM250" s="189" t="s">
        <v>968</v>
      </c>
    </row>
    <row r="251" spans="1:65" s="2" customFormat="1" ht="19.5">
      <c r="A251" s="34"/>
      <c r="B251" s="35"/>
      <c r="C251" s="36"/>
      <c r="D251" s="191" t="s">
        <v>164</v>
      </c>
      <c r="E251" s="36"/>
      <c r="F251" s="192" t="s">
        <v>969</v>
      </c>
      <c r="G251" s="36"/>
      <c r="H251" s="36"/>
      <c r="I251" s="193"/>
      <c r="J251" s="36"/>
      <c r="K251" s="36"/>
      <c r="L251" s="39"/>
      <c r="M251" s="194"/>
      <c r="N251" s="195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6" t="s">
        <v>164</v>
      </c>
      <c r="AU251" s="16" t="s">
        <v>22</v>
      </c>
    </row>
    <row r="252" spans="1:65" s="2" customFormat="1" ht="11.25">
      <c r="A252" s="34"/>
      <c r="B252" s="35"/>
      <c r="C252" s="36"/>
      <c r="D252" s="196" t="s">
        <v>166</v>
      </c>
      <c r="E252" s="36"/>
      <c r="F252" s="197" t="s">
        <v>970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6" t="s">
        <v>166</v>
      </c>
      <c r="AU252" s="16" t="s">
        <v>22</v>
      </c>
    </row>
    <row r="253" spans="1:65" s="13" customFormat="1" ht="11.25">
      <c r="B253" s="198"/>
      <c r="C253" s="199"/>
      <c r="D253" s="191" t="s">
        <v>186</v>
      </c>
      <c r="E253" s="200" t="s">
        <v>34</v>
      </c>
      <c r="F253" s="201" t="s">
        <v>971</v>
      </c>
      <c r="G253" s="199"/>
      <c r="H253" s="202">
        <v>30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186</v>
      </c>
      <c r="AU253" s="208" t="s">
        <v>22</v>
      </c>
      <c r="AV253" s="13" t="s">
        <v>22</v>
      </c>
      <c r="AW253" s="13" t="s">
        <v>39</v>
      </c>
      <c r="AX253" s="13" t="s">
        <v>77</v>
      </c>
      <c r="AY253" s="208" t="s">
        <v>155</v>
      </c>
    </row>
    <row r="254" spans="1:65" s="14" customFormat="1" ht="11.25">
      <c r="B254" s="209"/>
      <c r="C254" s="210"/>
      <c r="D254" s="191" t="s">
        <v>186</v>
      </c>
      <c r="E254" s="211" t="s">
        <v>34</v>
      </c>
      <c r="F254" s="212" t="s">
        <v>218</v>
      </c>
      <c r="G254" s="210"/>
      <c r="H254" s="213">
        <v>30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186</v>
      </c>
      <c r="AU254" s="219" t="s">
        <v>22</v>
      </c>
      <c r="AV254" s="14" t="s">
        <v>162</v>
      </c>
      <c r="AW254" s="14" t="s">
        <v>39</v>
      </c>
      <c r="AX254" s="14" t="s">
        <v>23</v>
      </c>
      <c r="AY254" s="219" t="s">
        <v>155</v>
      </c>
    </row>
    <row r="255" spans="1:65" s="2" customFormat="1" ht="24.2" customHeight="1">
      <c r="A255" s="34"/>
      <c r="B255" s="35"/>
      <c r="C255" s="178" t="s">
        <v>432</v>
      </c>
      <c r="D255" s="178" t="s">
        <v>157</v>
      </c>
      <c r="E255" s="179" t="s">
        <v>972</v>
      </c>
      <c r="F255" s="180" t="s">
        <v>973</v>
      </c>
      <c r="G255" s="181" t="s">
        <v>160</v>
      </c>
      <c r="H255" s="182">
        <v>6</v>
      </c>
      <c r="I255" s="183"/>
      <c r="J255" s="184">
        <f>ROUND(I255*H255,2)</f>
        <v>0</v>
      </c>
      <c r="K255" s="180" t="s">
        <v>161</v>
      </c>
      <c r="L255" s="39"/>
      <c r="M255" s="185" t="s">
        <v>34</v>
      </c>
      <c r="N255" s="186" t="s">
        <v>48</v>
      </c>
      <c r="O255" s="64"/>
      <c r="P255" s="187">
        <f>O255*H255</f>
        <v>0</v>
      </c>
      <c r="Q255" s="187">
        <v>0.12086</v>
      </c>
      <c r="R255" s="187">
        <f>Q255*H255</f>
        <v>0.72516000000000003</v>
      </c>
      <c r="S255" s="187">
        <v>0</v>
      </c>
      <c r="T255" s="18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9" t="s">
        <v>162</v>
      </c>
      <c r="AT255" s="189" t="s">
        <v>157</v>
      </c>
      <c r="AU255" s="189" t="s">
        <v>22</v>
      </c>
      <c r="AY255" s="16" t="s">
        <v>155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16" t="s">
        <v>23</v>
      </c>
      <c r="BK255" s="190">
        <f>ROUND(I255*H255,2)</f>
        <v>0</v>
      </c>
      <c r="BL255" s="16" t="s">
        <v>162</v>
      </c>
      <c r="BM255" s="189" t="s">
        <v>974</v>
      </c>
    </row>
    <row r="256" spans="1:65" s="2" customFormat="1" ht="19.5">
      <c r="A256" s="34"/>
      <c r="B256" s="35"/>
      <c r="C256" s="36"/>
      <c r="D256" s="191" t="s">
        <v>164</v>
      </c>
      <c r="E256" s="36"/>
      <c r="F256" s="192" t="s">
        <v>975</v>
      </c>
      <c r="G256" s="36"/>
      <c r="H256" s="36"/>
      <c r="I256" s="193"/>
      <c r="J256" s="36"/>
      <c r="K256" s="36"/>
      <c r="L256" s="39"/>
      <c r="M256" s="194"/>
      <c r="N256" s="195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6" t="s">
        <v>164</v>
      </c>
      <c r="AU256" s="16" t="s">
        <v>22</v>
      </c>
    </row>
    <row r="257" spans="1:65" s="2" customFormat="1" ht="11.25">
      <c r="A257" s="34"/>
      <c r="B257" s="35"/>
      <c r="C257" s="36"/>
      <c r="D257" s="196" t="s">
        <v>166</v>
      </c>
      <c r="E257" s="36"/>
      <c r="F257" s="197" t="s">
        <v>976</v>
      </c>
      <c r="G257" s="36"/>
      <c r="H257" s="36"/>
      <c r="I257" s="193"/>
      <c r="J257" s="36"/>
      <c r="K257" s="36"/>
      <c r="L257" s="39"/>
      <c r="M257" s="194"/>
      <c r="N257" s="195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6" t="s">
        <v>166</v>
      </c>
      <c r="AU257" s="16" t="s">
        <v>22</v>
      </c>
    </row>
    <row r="258" spans="1:65" s="2" customFormat="1" ht="19.5">
      <c r="A258" s="34"/>
      <c r="B258" s="35"/>
      <c r="C258" s="36"/>
      <c r="D258" s="191" t="s">
        <v>256</v>
      </c>
      <c r="E258" s="36"/>
      <c r="F258" s="220" t="s">
        <v>977</v>
      </c>
      <c r="G258" s="36"/>
      <c r="H258" s="36"/>
      <c r="I258" s="193"/>
      <c r="J258" s="36"/>
      <c r="K258" s="36"/>
      <c r="L258" s="39"/>
      <c r="M258" s="194"/>
      <c r="N258" s="195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6" t="s">
        <v>256</v>
      </c>
      <c r="AU258" s="16" t="s">
        <v>22</v>
      </c>
    </row>
    <row r="259" spans="1:65" s="13" customFormat="1" ht="11.25">
      <c r="B259" s="198"/>
      <c r="C259" s="199"/>
      <c r="D259" s="191" t="s">
        <v>186</v>
      </c>
      <c r="E259" s="200" t="s">
        <v>34</v>
      </c>
      <c r="F259" s="201" t="s">
        <v>978</v>
      </c>
      <c r="G259" s="199"/>
      <c r="H259" s="202">
        <v>6</v>
      </c>
      <c r="I259" s="203"/>
      <c r="J259" s="199"/>
      <c r="K259" s="199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186</v>
      </c>
      <c r="AU259" s="208" t="s">
        <v>22</v>
      </c>
      <c r="AV259" s="13" t="s">
        <v>22</v>
      </c>
      <c r="AW259" s="13" t="s">
        <v>39</v>
      </c>
      <c r="AX259" s="13" t="s">
        <v>23</v>
      </c>
      <c r="AY259" s="208" t="s">
        <v>155</v>
      </c>
    </row>
    <row r="260" spans="1:65" s="2" customFormat="1" ht="24.2" customHeight="1">
      <c r="A260" s="34"/>
      <c r="B260" s="35"/>
      <c r="C260" s="178" t="s">
        <v>438</v>
      </c>
      <c r="D260" s="178" t="s">
        <v>157</v>
      </c>
      <c r="E260" s="179" t="s">
        <v>979</v>
      </c>
      <c r="F260" s="180" t="s">
        <v>980</v>
      </c>
      <c r="G260" s="181" t="s">
        <v>182</v>
      </c>
      <c r="H260" s="182">
        <v>3.57</v>
      </c>
      <c r="I260" s="183"/>
      <c r="J260" s="184">
        <f>ROUND(I260*H260,2)</f>
        <v>0</v>
      </c>
      <c r="K260" s="180" t="s">
        <v>161</v>
      </c>
      <c r="L260" s="39"/>
      <c r="M260" s="185" t="s">
        <v>34</v>
      </c>
      <c r="N260" s="186" t="s">
        <v>48</v>
      </c>
      <c r="O260" s="64"/>
      <c r="P260" s="187">
        <f>O260*H260</f>
        <v>0</v>
      </c>
      <c r="Q260" s="187">
        <v>0.50375000000000003</v>
      </c>
      <c r="R260" s="187">
        <f>Q260*H260</f>
        <v>1.7983875</v>
      </c>
      <c r="S260" s="187">
        <v>2.5</v>
      </c>
      <c r="T260" s="188">
        <f>S260*H260</f>
        <v>8.9249999999999989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162</v>
      </c>
      <c r="AT260" s="189" t="s">
        <v>157</v>
      </c>
      <c r="AU260" s="189" t="s">
        <v>22</v>
      </c>
      <c r="AY260" s="16" t="s">
        <v>155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6" t="s">
        <v>23</v>
      </c>
      <c r="BK260" s="190">
        <f>ROUND(I260*H260,2)</f>
        <v>0</v>
      </c>
      <c r="BL260" s="16" t="s">
        <v>162</v>
      </c>
      <c r="BM260" s="189" t="s">
        <v>981</v>
      </c>
    </row>
    <row r="261" spans="1:65" s="2" customFormat="1" ht="19.5">
      <c r="A261" s="34"/>
      <c r="B261" s="35"/>
      <c r="C261" s="36"/>
      <c r="D261" s="191" t="s">
        <v>164</v>
      </c>
      <c r="E261" s="36"/>
      <c r="F261" s="192" t="s">
        <v>982</v>
      </c>
      <c r="G261" s="36"/>
      <c r="H261" s="36"/>
      <c r="I261" s="193"/>
      <c r="J261" s="36"/>
      <c r="K261" s="36"/>
      <c r="L261" s="39"/>
      <c r="M261" s="194"/>
      <c r="N261" s="195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6" t="s">
        <v>164</v>
      </c>
      <c r="AU261" s="16" t="s">
        <v>22</v>
      </c>
    </row>
    <row r="262" spans="1:65" s="2" customFormat="1" ht="11.25">
      <c r="A262" s="34"/>
      <c r="B262" s="35"/>
      <c r="C262" s="36"/>
      <c r="D262" s="196" t="s">
        <v>166</v>
      </c>
      <c r="E262" s="36"/>
      <c r="F262" s="197" t="s">
        <v>983</v>
      </c>
      <c r="G262" s="36"/>
      <c r="H262" s="36"/>
      <c r="I262" s="193"/>
      <c r="J262" s="36"/>
      <c r="K262" s="36"/>
      <c r="L262" s="39"/>
      <c r="M262" s="194"/>
      <c r="N262" s="195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6" t="s">
        <v>166</v>
      </c>
      <c r="AU262" s="16" t="s">
        <v>22</v>
      </c>
    </row>
    <row r="263" spans="1:65" s="13" customFormat="1" ht="11.25">
      <c r="B263" s="198"/>
      <c r="C263" s="199"/>
      <c r="D263" s="191" t="s">
        <v>186</v>
      </c>
      <c r="E263" s="200" t="s">
        <v>34</v>
      </c>
      <c r="F263" s="201" t="s">
        <v>984</v>
      </c>
      <c r="G263" s="199"/>
      <c r="H263" s="202">
        <v>3.57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186</v>
      </c>
      <c r="AU263" s="208" t="s">
        <v>22</v>
      </c>
      <c r="AV263" s="13" t="s">
        <v>22</v>
      </c>
      <c r="AW263" s="13" t="s">
        <v>39</v>
      </c>
      <c r="AX263" s="13" t="s">
        <v>23</v>
      </c>
      <c r="AY263" s="208" t="s">
        <v>155</v>
      </c>
    </row>
    <row r="264" spans="1:65" s="2" customFormat="1" ht="16.5" customHeight="1">
      <c r="A264" s="34"/>
      <c r="B264" s="35"/>
      <c r="C264" s="221" t="s">
        <v>446</v>
      </c>
      <c r="D264" s="221" t="s">
        <v>303</v>
      </c>
      <c r="E264" s="222" t="s">
        <v>985</v>
      </c>
      <c r="F264" s="223" t="s">
        <v>986</v>
      </c>
      <c r="G264" s="224" t="s">
        <v>280</v>
      </c>
      <c r="H264" s="225">
        <v>1.714</v>
      </c>
      <c r="I264" s="226"/>
      <c r="J264" s="227">
        <f>ROUND(I264*H264,2)</f>
        <v>0</v>
      </c>
      <c r="K264" s="223" t="s">
        <v>161</v>
      </c>
      <c r="L264" s="228"/>
      <c r="M264" s="229" t="s">
        <v>34</v>
      </c>
      <c r="N264" s="230" t="s">
        <v>48</v>
      </c>
      <c r="O264" s="64"/>
      <c r="P264" s="187">
        <f>O264*H264</f>
        <v>0</v>
      </c>
      <c r="Q264" s="187">
        <v>1</v>
      </c>
      <c r="R264" s="187">
        <f>Q264*H264</f>
        <v>1.714</v>
      </c>
      <c r="S264" s="187">
        <v>0</v>
      </c>
      <c r="T264" s="18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9" t="s">
        <v>209</v>
      </c>
      <c r="AT264" s="189" t="s">
        <v>303</v>
      </c>
      <c r="AU264" s="189" t="s">
        <v>22</v>
      </c>
      <c r="AY264" s="16" t="s">
        <v>155</v>
      </c>
      <c r="BE264" s="190">
        <f>IF(N264="základní",J264,0)</f>
        <v>0</v>
      </c>
      <c r="BF264" s="190">
        <f>IF(N264="snížená",J264,0)</f>
        <v>0</v>
      </c>
      <c r="BG264" s="190">
        <f>IF(N264="zákl. přenesená",J264,0)</f>
        <v>0</v>
      </c>
      <c r="BH264" s="190">
        <f>IF(N264="sníž. přenesená",J264,0)</f>
        <v>0</v>
      </c>
      <c r="BI264" s="190">
        <f>IF(N264="nulová",J264,0)</f>
        <v>0</v>
      </c>
      <c r="BJ264" s="16" t="s">
        <v>23</v>
      </c>
      <c r="BK264" s="190">
        <f>ROUND(I264*H264,2)</f>
        <v>0</v>
      </c>
      <c r="BL264" s="16" t="s">
        <v>162</v>
      </c>
      <c r="BM264" s="189" t="s">
        <v>987</v>
      </c>
    </row>
    <row r="265" spans="1:65" s="2" customFormat="1" ht="11.25">
      <c r="A265" s="34"/>
      <c r="B265" s="35"/>
      <c r="C265" s="36"/>
      <c r="D265" s="191" t="s">
        <v>164</v>
      </c>
      <c r="E265" s="36"/>
      <c r="F265" s="192" t="s">
        <v>986</v>
      </c>
      <c r="G265" s="36"/>
      <c r="H265" s="36"/>
      <c r="I265" s="193"/>
      <c r="J265" s="36"/>
      <c r="K265" s="36"/>
      <c r="L265" s="39"/>
      <c r="M265" s="194"/>
      <c r="N265" s="195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6" t="s">
        <v>164</v>
      </c>
      <c r="AU265" s="16" t="s">
        <v>22</v>
      </c>
    </row>
    <row r="266" spans="1:65" s="2" customFormat="1" ht="19.5">
      <c r="A266" s="34"/>
      <c r="B266" s="35"/>
      <c r="C266" s="36"/>
      <c r="D266" s="191" t="s">
        <v>256</v>
      </c>
      <c r="E266" s="36"/>
      <c r="F266" s="220" t="s">
        <v>988</v>
      </c>
      <c r="G266" s="36"/>
      <c r="H266" s="36"/>
      <c r="I266" s="193"/>
      <c r="J266" s="36"/>
      <c r="K266" s="36"/>
      <c r="L266" s="39"/>
      <c r="M266" s="194"/>
      <c r="N266" s="195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6" t="s">
        <v>256</v>
      </c>
      <c r="AU266" s="16" t="s">
        <v>22</v>
      </c>
    </row>
    <row r="267" spans="1:65" s="13" customFormat="1" ht="11.25">
      <c r="B267" s="198"/>
      <c r="C267" s="199"/>
      <c r="D267" s="191" t="s">
        <v>186</v>
      </c>
      <c r="E267" s="200" t="s">
        <v>34</v>
      </c>
      <c r="F267" s="201" t="s">
        <v>989</v>
      </c>
      <c r="G267" s="199"/>
      <c r="H267" s="202">
        <v>1.714</v>
      </c>
      <c r="I267" s="203"/>
      <c r="J267" s="199"/>
      <c r="K267" s="199"/>
      <c r="L267" s="204"/>
      <c r="M267" s="205"/>
      <c r="N267" s="206"/>
      <c r="O267" s="206"/>
      <c r="P267" s="206"/>
      <c r="Q267" s="206"/>
      <c r="R267" s="206"/>
      <c r="S267" s="206"/>
      <c r="T267" s="207"/>
      <c r="AT267" s="208" t="s">
        <v>186</v>
      </c>
      <c r="AU267" s="208" t="s">
        <v>22</v>
      </c>
      <c r="AV267" s="13" t="s">
        <v>22</v>
      </c>
      <c r="AW267" s="13" t="s">
        <v>39</v>
      </c>
      <c r="AX267" s="13" t="s">
        <v>23</v>
      </c>
      <c r="AY267" s="208" t="s">
        <v>155</v>
      </c>
    </row>
    <row r="268" spans="1:65" s="2" customFormat="1" ht="37.9" customHeight="1">
      <c r="A268" s="34"/>
      <c r="B268" s="35"/>
      <c r="C268" s="178" t="s">
        <v>30</v>
      </c>
      <c r="D268" s="178" t="s">
        <v>157</v>
      </c>
      <c r="E268" s="179" t="s">
        <v>427</v>
      </c>
      <c r="F268" s="180" t="s">
        <v>428</v>
      </c>
      <c r="G268" s="181" t="s">
        <v>160</v>
      </c>
      <c r="H268" s="182">
        <v>54.3</v>
      </c>
      <c r="I268" s="183"/>
      <c r="J268" s="184">
        <f>ROUND(I268*H268,2)</f>
        <v>0</v>
      </c>
      <c r="K268" s="180" t="s">
        <v>161</v>
      </c>
      <c r="L268" s="39"/>
      <c r="M268" s="185" t="s">
        <v>34</v>
      </c>
      <c r="N268" s="186" t="s">
        <v>48</v>
      </c>
      <c r="O268" s="64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9" t="s">
        <v>162</v>
      </c>
      <c r="AT268" s="189" t="s">
        <v>157</v>
      </c>
      <c r="AU268" s="189" t="s">
        <v>22</v>
      </c>
      <c r="AY268" s="16" t="s">
        <v>155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6" t="s">
        <v>23</v>
      </c>
      <c r="BK268" s="190">
        <f>ROUND(I268*H268,2)</f>
        <v>0</v>
      </c>
      <c r="BL268" s="16" t="s">
        <v>162</v>
      </c>
      <c r="BM268" s="189" t="s">
        <v>990</v>
      </c>
    </row>
    <row r="269" spans="1:65" s="2" customFormat="1" ht="29.25">
      <c r="A269" s="34"/>
      <c r="B269" s="35"/>
      <c r="C269" s="36"/>
      <c r="D269" s="191" t="s">
        <v>164</v>
      </c>
      <c r="E269" s="36"/>
      <c r="F269" s="192" t="s">
        <v>430</v>
      </c>
      <c r="G269" s="36"/>
      <c r="H269" s="36"/>
      <c r="I269" s="193"/>
      <c r="J269" s="36"/>
      <c r="K269" s="36"/>
      <c r="L269" s="39"/>
      <c r="M269" s="194"/>
      <c r="N269" s="19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6" t="s">
        <v>164</v>
      </c>
      <c r="AU269" s="16" t="s">
        <v>22</v>
      </c>
    </row>
    <row r="270" spans="1:65" s="2" customFormat="1" ht="11.25">
      <c r="A270" s="34"/>
      <c r="B270" s="35"/>
      <c r="C270" s="36"/>
      <c r="D270" s="196" t="s">
        <v>166</v>
      </c>
      <c r="E270" s="36"/>
      <c r="F270" s="197" t="s">
        <v>431</v>
      </c>
      <c r="G270" s="36"/>
      <c r="H270" s="36"/>
      <c r="I270" s="193"/>
      <c r="J270" s="36"/>
      <c r="K270" s="36"/>
      <c r="L270" s="39"/>
      <c r="M270" s="194"/>
      <c r="N270" s="195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6" t="s">
        <v>166</v>
      </c>
      <c r="AU270" s="16" t="s">
        <v>22</v>
      </c>
    </row>
    <row r="271" spans="1:65" s="2" customFormat="1" ht="33" customHeight="1">
      <c r="A271" s="34"/>
      <c r="B271" s="35"/>
      <c r="C271" s="178" t="s">
        <v>458</v>
      </c>
      <c r="D271" s="178" t="s">
        <v>157</v>
      </c>
      <c r="E271" s="179" t="s">
        <v>991</v>
      </c>
      <c r="F271" s="180" t="s">
        <v>992</v>
      </c>
      <c r="G271" s="181" t="s">
        <v>160</v>
      </c>
      <c r="H271" s="182">
        <v>1086</v>
      </c>
      <c r="I271" s="183"/>
      <c r="J271" s="184">
        <f>ROUND(I271*H271,2)</f>
        <v>0</v>
      </c>
      <c r="K271" s="180" t="s">
        <v>161</v>
      </c>
      <c r="L271" s="39"/>
      <c r="M271" s="185" t="s">
        <v>34</v>
      </c>
      <c r="N271" s="186" t="s">
        <v>48</v>
      </c>
      <c r="O271" s="64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9" t="s">
        <v>162</v>
      </c>
      <c r="AT271" s="189" t="s">
        <v>157</v>
      </c>
      <c r="AU271" s="189" t="s">
        <v>22</v>
      </c>
      <c r="AY271" s="16" t="s">
        <v>155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6" t="s">
        <v>23</v>
      </c>
      <c r="BK271" s="190">
        <f>ROUND(I271*H271,2)</f>
        <v>0</v>
      </c>
      <c r="BL271" s="16" t="s">
        <v>162</v>
      </c>
      <c r="BM271" s="189" t="s">
        <v>993</v>
      </c>
    </row>
    <row r="272" spans="1:65" s="2" customFormat="1" ht="29.25">
      <c r="A272" s="34"/>
      <c r="B272" s="35"/>
      <c r="C272" s="36"/>
      <c r="D272" s="191" t="s">
        <v>164</v>
      </c>
      <c r="E272" s="36"/>
      <c r="F272" s="192" t="s">
        <v>994</v>
      </c>
      <c r="G272" s="36"/>
      <c r="H272" s="36"/>
      <c r="I272" s="193"/>
      <c r="J272" s="36"/>
      <c r="K272" s="36"/>
      <c r="L272" s="39"/>
      <c r="M272" s="194"/>
      <c r="N272" s="195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6" t="s">
        <v>164</v>
      </c>
      <c r="AU272" s="16" t="s">
        <v>22</v>
      </c>
    </row>
    <row r="273" spans="1:65" s="2" customFormat="1" ht="11.25">
      <c r="A273" s="34"/>
      <c r="B273" s="35"/>
      <c r="C273" s="36"/>
      <c r="D273" s="196" t="s">
        <v>166</v>
      </c>
      <c r="E273" s="36"/>
      <c r="F273" s="197" t="s">
        <v>995</v>
      </c>
      <c r="G273" s="36"/>
      <c r="H273" s="36"/>
      <c r="I273" s="193"/>
      <c r="J273" s="36"/>
      <c r="K273" s="36"/>
      <c r="L273" s="39"/>
      <c r="M273" s="194"/>
      <c r="N273" s="195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6" t="s">
        <v>166</v>
      </c>
      <c r="AU273" s="16" t="s">
        <v>22</v>
      </c>
    </row>
    <row r="274" spans="1:65" s="13" customFormat="1" ht="11.25">
      <c r="B274" s="198"/>
      <c r="C274" s="199"/>
      <c r="D274" s="191" t="s">
        <v>186</v>
      </c>
      <c r="E274" s="200" t="s">
        <v>34</v>
      </c>
      <c r="F274" s="201" t="s">
        <v>996</v>
      </c>
      <c r="G274" s="199"/>
      <c r="H274" s="202">
        <v>1086</v>
      </c>
      <c r="I274" s="203"/>
      <c r="J274" s="199"/>
      <c r="K274" s="199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186</v>
      </c>
      <c r="AU274" s="208" t="s">
        <v>22</v>
      </c>
      <c r="AV274" s="13" t="s">
        <v>22</v>
      </c>
      <c r="AW274" s="13" t="s">
        <v>39</v>
      </c>
      <c r="AX274" s="13" t="s">
        <v>23</v>
      </c>
      <c r="AY274" s="208" t="s">
        <v>155</v>
      </c>
    </row>
    <row r="275" spans="1:65" s="2" customFormat="1" ht="37.9" customHeight="1">
      <c r="A275" s="34"/>
      <c r="B275" s="35"/>
      <c r="C275" s="178" t="s">
        <v>466</v>
      </c>
      <c r="D275" s="178" t="s">
        <v>157</v>
      </c>
      <c r="E275" s="179" t="s">
        <v>433</v>
      </c>
      <c r="F275" s="180" t="s">
        <v>434</v>
      </c>
      <c r="G275" s="181" t="s">
        <v>160</v>
      </c>
      <c r="H275" s="182">
        <v>54.3</v>
      </c>
      <c r="I275" s="183"/>
      <c r="J275" s="184">
        <f>ROUND(I275*H275,2)</f>
        <v>0</v>
      </c>
      <c r="K275" s="180" t="s">
        <v>161</v>
      </c>
      <c r="L275" s="39"/>
      <c r="M275" s="185" t="s">
        <v>34</v>
      </c>
      <c r="N275" s="186" t="s">
        <v>48</v>
      </c>
      <c r="O275" s="64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162</v>
      </c>
      <c r="AT275" s="189" t="s">
        <v>157</v>
      </c>
      <c r="AU275" s="189" t="s">
        <v>22</v>
      </c>
      <c r="AY275" s="16" t="s">
        <v>155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6" t="s">
        <v>23</v>
      </c>
      <c r="BK275" s="190">
        <f>ROUND(I275*H275,2)</f>
        <v>0</v>
      </c>
      <c r="BL275" s="16" t="s">
        <v>162</v>
      </c>
      <c r="BM275" s="189" t="s">
        <v>997</v>
      </c>
    </row>
    <row r="276" spans="1:65" s="2" customFormat="1" ht="29.25">
      <c r="A276" s="34"/>
      <c r="B276" s="35"/>
      <c r="C276" s="36"/>
      <c r="D276" s="191" t="s">
        <v>164</v>
      </c>
      <c r="E276" s="36"/>
      <c r="F276" s="192" t="s">
        <v>436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6" t="s">
        <v>164</v>
      </c>
      <c r="AU276" s="16" t="s">
        <v>22</v>
      </c>
    </row>
    <row r="277" spans="1:65" s="2" customFormat="1" ht="11.25">
      <c r="A277" s="34"/>
      <c r="B277" s="35"/>
      <c r="C277" s="36"/>
      <c r="D277" s="196" t="s">
        <v>166</v>
      </c>
      <c r="E277" s="36"/>
      <c r="F277" s="197" t="s">
        <v>437</v>
      </c>
      <c r="G277" s="36"/>
      <c r="H277" s="36"/>
      <c r="I277" s="193"/>
      <c r="J277" s="36"/>
      <c r="K277" s="36"/>
      <c r="L277" s="39"/>
      <c r="M277" s="194"/>
      <c r="N277" s="195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6" t="s">
        <v>166</v>
      </c>
      <c r="AU277" s="16" t="s">
        <v>22</v>
      </c>
    </row>
    <row r="278" spans="1:65" s="2" customFormat="1" ht="33" customHeight="1">
      <c r="A278" s="34"/>
      <c r="B278" s="35"/>
      <c r="C278" s="178" t="s">
        <v>472</v>
      </c>
      <c r="D278" s="178" t="s">
        <v>157</v>
      </c>
      <c r="E278" s="179" t="s">
        <v>998</v>
      </c>
      <c r="F278" s="180" t="s">
        <v>999</v>
      </c>
      <c r="G278" s="181" t="s">
        <v>160</v>
      </c>
      <c r="H278" s="182">
        <v>30</v>
      </c>
      <c r="I278" s="183"/>
      <c r="J278" s="184">
        <f>ROUND(I278*H278,2)</f>
        <v>0</v>
      </c>
      <c r="K278" s="180" t="s">
        <v>161</v>
      </c>
      <c r="L278" s="39"/>
      <c r="M278" s="185" t="s">
        <v>34</v>
      </c>
      <c r="N278" s="186" t="s">
        <v>48</v>
      </c>
      <c r="O278" s="64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162</v>
      </c>
      <c r="AT278" s="189" t="s">
        <v>157</v>
      </c>
      <c r="AU278" s="189" t="s">
        <v>22</v>
      </c>
      <c r="AY278" s="16" t="s">
        <v>155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6" t="s">
        <v>23</v>
      </c>
      <c r="BK278" s="190">
        <f>ROUND(I278*H278,2)</f>
        <v>0</v>
      </c>
      <c r="BL278" s="16" t="s">
        <v>162</v>
      </c>
      <c r="BM278" s="189" t="s">
        <v>1000</v>
      </c>
    </row>
    <row r="279" spans="1:65" s="2" customFormat="1" ht="29.25">
      <c r="A279" s="34"/>
      <c r="B279" s="35"/>
      <c r="C279" s="36"/>
      <c r="D279" s="191" t="s">
        <v>164</v>
      </c>
      <c r="E279" s="36"/>
      <c r="F279" s="192" t="s">
        <v>1001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6" t="s">
        <v>164</v>
      </c>
      <c r="AU279" s="16" t="s">
        <v>22</v>
      </c>
    </row>
    <row r="280" spans="1:65" s="2" customFormat="1" ht="11.25">
      <c r="A280" s="34"/>
      <c r="B280" s="35"/>
      <c r="C280" s="36"/>
      <c r="D280" s="196" t="s">
        <v>166</v>
      </c>
      <c r="E280" s="36"/>
      <c r="F280" s="197" t="s">
        <v>1002</v>
      </c>
      <c r="G280" s="36"/>
      <c r="H280" s="36"/>
      <c r="I280" s="193"/>
      <c r="J280" s="36"/>
      <c r="K280" s="36"/>
      <c r="L280" s="39"/>
      <c r="M280" s="194"/>
      <c r="N280" s="195"/>
      <c r="O280" s="64"/>
      <c r="P280" s="64"/>
      <c r="Q280" s="64"/>
      <c r="R280" s="64"/>
      <c r="S280" s="64"/>
      <c r="T280" s="65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6" t="s">
        <v>166</v>
      </c>
      <c r="AU280" s="16" t="s">
        <v>22</v>
      </c>
    </row>
    <row r="281" spans="1:65" s="2" customFormat="1" ht="37.9" customHeight="1">
      <c r="A281" s="34"/>
      <c r="B281" s="35"/>
      <c r="C281" s="178" t="s">
        <v>478</v>
      </c>
      <c r="D281" s="178" t="s">
        <v>157</v>
      </c>
      <c r="E281" s="179" t="s">
        <v>1003</v>
      </c>
      <c r="F281" s="180" t="s">
        <v>1004</v>
      </c>
      <c r="G281" s="181" t="s">
        <v>160</v>
      </c>
      <c r="H281" s="182">
        <v>600</v>
      </c>
      <c r="I281" s="183"/>
      <c r="J281" s="184">
        <f>ROUND(I281*H281,2)</f>
        <v>0</v>
      </c>
      <c r="K281" s="180" t="s">
        <v>161</v>
      </c>
      <c r="L281" s="39"/>
      <c r="M281" s="185" t="s">
        <v>34</v>
      </c>
      <c r="N281" s="186" t="s">
        <v>48</v>
      </c>
      <c r="O281" s="64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162</v>
      </c>
      <c r="AT281" s="189" t="s">
        <v>157</v>
      </c>
      <c r="AU281" s="189" t="s">
        <v>22</v>
      </c>
      <c r="AY281" s="16" t="s">
        <v>155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6" t="s">
        <v>23</v>
      </c>
      <c r="BK281" s="190">
        <f>ROUND(I281*H281,2)</f>
        <v>0</v>
      </c>
      <c r="BL281" s="16" t="s">
        <v>162</v>
      </c>
      <c r="BM281" s="189" t="s">
        <v>1005</v>
      </c>
    </row>
    <row r="282" spans="1:65" s="2" customFormat="1" ht="29.25">
      <c r="A282" s="34"/>
      <c r="B282" s="35"/>
      <c r="C282" s="36"/>
      <c r="D282" s="191" t="s">
        <v>164</v>
      </c>
      <c r="E282" s="36"/>
      <c r="F282" s="192" t="s">
        <v>1006</v>
      </c>
      <c r="G282" s="36"/>
      <c r="H282" s="36"/>
      <c r="I282" s="193"/>
      <c r="J282" s="36"/>
      <c r="K282" s="36"/>
      <c r="L282" s="39"/>
      <c r="M282" s="194"/>
      <c r="N282" s="195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6" t="s">
        <v>164</v>
      </c>
      <c r="AU282" s="16" t="s">
        <v>22</v>
      </c>
    </row>
    <row r="283" spans="1:65" s="2" customFormat="1" ht="11.25">
      <c r="A283" s="34"/>
      <c r="B283" s="35"/>
      <c r="C283" s="36"/>
      <c r="D283" s="196" t="s">
        <v>166</v>
      </c>
      <c r="E283" s="36"/>
      <c r="F283" s="197" t="s">
        <v>1007</v>
      </c>
      <c r="G283" s="36"/>
      <c r="H283" s="36"/>
      <c r="I283" s="193"/>
      <c r="J283" s="36"/>
      <c r="K283" s="36"/>
      <c r="L283" s="39"/>
      <c r="M283" s="194"/>
      <c r="N283" s="195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6" t="s">
        <v>166</v>
      </c>
      <c r="AU283" s="16" t="s">
        <v>22</v>
      </c>
    </row>
    <row r="284" spans="1:65" s="13" customFormat="1" ht="11.25">
      <c r="B284" s="198"/>
      <c r="C284" s="199"/>
      <c r="D284" s="191" t="s">
        <v>186</v>
      </c>
      <c r="E284" s="200" t="s">
        <v>34</v>
      </c>
      <c r="F284" s="201" t="s">
        <v>1008</v>
      </c>
      <c r="G284" s="199"/>
      <c r="H284" s="202">
        <v>600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186</v>
      </c>
      <c r="AU284" s="208" t="s">
        <v>22</v>
      </c>
      <c r="AV284" s="13" t="s">
        <v>22</v>
      </c>
      <c r="AW284" s="13" t="s">
        <v>39</v>
      </c>
      <c r="AX284" s="13" t="s">
        <v>77</v>
      </c>
      <c r="AY284" s="208" t="s">
        <v>155</v>
      </c>
    </row>
    <row r="285" spans="1:65" s="14" customFormat="1" ht="11.25">
      <c r="B285" s="209"/>
      <c r="C285" s="210"/>
      <c r="D285" s="191" t="s">
        <v>186</v>
      </c>
      <c r="E285" s="211" t="s">
        <v>34</v>
      </c>
      <c r="F285" s="212" t="s">
        <v>218</v>
      </c>
      <c r="G285" s="210"/>
      <c r="H285" s="213">
        <v>600</v>
      </c>
      <c r="I285" s="214"/>
      <c r="J285" s="210"/>
      <c r="K285" s="210"/>
      <c r="L285" s="215"/>
      <c r="M285" s="216"/>
      <c r="N285" s="217"/>
      <c r="O285" s="217"/>
      <c r="P285" s="217"/>
      <c r="Q285" s="217"/>
      <c r="R285" s="217"/>
      <c r="S285" s="217"/>
      <c r="T285" s="218"/>
      <c r="AT285" s="219" t="s">
        <v>186</v>
      </c>
      <c r="AU285" s="219" t="s">
        <v>22</v>
      </c>
      <c r="AV285" s="14" t="s">
        <v>162</v>
      </c>
      <c r="AW285" s="14" t="s">
        <v>39</v>
      </c>
      <c r="AX285" s="14" t="s">
        <v>23</v>
      </c>
      <c r="AY285" s="219" t="s">
        <v>155</v>
      </c>
    </row>
    <row r="286" spans="1:65" s="2" customFormat="1" ht="33" customHeight="1">
      <c r="A286" s="34"/>
      <c r="B286" s="35"/>
      <c r="C286" s="178" t="s">
        <v>484</v>
      </c>
      <c r="D286" s="178" t="s">
        <v>157</v>
      </c>
      <c r="E286" s="179" t="s">
        <v>1009</v>
      </c>
      <c r="F286" s="180" t="s">
        <v>1010</v>
      </c>
      <c r="G286" s="181" t="s">
        <v>160</v>
      </c>
      <c r="H286" s="182">
        <v>30</v>
      </c>
      <c r="I286" s="183"/>
      <c r="J286" s="184">
        <f>ROUND(I286*H286,2)</f>
        <v>0</v>
      </c>
      <c r="K286" s="180" t="s">
        <v>161</v>
      </c>
      <c r="L286" s="39"/>
      <c r="M286" s="185" t="s">
        <v>34</v>
      </c>
      <c r="N286" s="186" t="s">
        <v>48</v>
      </c>
      <c r="O286" s="64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162</v>
      </c>
      <c r="AT286" s="189" t="s">
        <v>157</v>
      </c>
      <c r="AU286" s="189" t="s">
        <v>22</v>
      </c>
      <c r="AY286" s="16" t="s">
        <v>155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6" t="s">
        <v>23</v>
      </c>
      <c r="BK286" s="190">
        <f>ROUND(I286*H286,2)</f>
        <v>0</v>
      </c>
      <c r="BL286" s="16" t="s">
        <v>162</v>
      </c>
      <c r="BM286" s="189" t="s">
        <v>1011</v>
      </c>
    </row>
    <row r="287" spans="1:65" s="2" customFormat="1" ht="29.25">
      <c r="A287" s="34"/>
      <c r="B287" s="35"/>
      <c r="C287" s="36"/>
      <c r="D287" s="191" t="s">
        <v>164</v>
      </c>
      <c r="E287" s="36"/>
      <c r="F287" s="192" t="s">
        <v>1012</v>
      </c>
      <c r="G287" s="36"/>
      <c r="H287" s="36"/>
      <c r="I287" s="193"/>
      <c r="J287" s="36"/>
      <c r="K287" s="36"/>
      <c r="L287" s="39"/>
      <c r="M287" s="194"/>
      <c r="N287" s="195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6" t="s">
        <v>164</v>
      </c>
      <c r="AU287" s="16" t="s">
        <v>22</v>
      </c>
    </row>
    <row r="288" spans="1:65" s="2" customFormat="1" ht="11.25">
      <c r="A288" s="34"/>
      <c r="B288" s="35"/>
      <c r="C288" s="36"/>
      <c r="D288" s="196" t="s">
        <v>166</v>
      </c>
      <c r="E288" s="36"/>
      <c r="F288" s="197" t="s">
        <v>1013</v>
      </c>
      <c r="G288" s="36"/>
      <c r="H288" s="36"/>
      <c r="I288" s="193"/>
      <c r="J288" s="36"/>
      <c r="K288" s="36"/>
      <c r="L288" s="39"/>
      <c r="M288" s="194"/>
      <c r="N288" s="195"/>
      <c r="O288" s="64"/>
      <c r="P288" s="64"/>
      <c r="Q288" s="64"/>
      <c r="R288" s="64"/>
      <c r="S288" s="64"/>
      <c r="T288" s="65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6" t="s">
        <v>166</v>
      </c>
      <c r="AU288" s="16" t="s">
        <v>22</v>
      </c>
    </row>
    <row r="289" spans="1:65" s="2" customFormat="1" ht="21.75" customHeight="1">
      <c r="A289" s="34"/>
      <c r="B289" s="35"/>
      <c r="C289" s="178" t="s">
        <v>490</v>
      </c>
      <c r="D289" s="178" t="s">
        <v>157</v>
      </c>
      <c r="E289" s="179" t="s">
        <v>1014</v>
      </c>
      <c r="F289" s="180" t="s">
        <v>1015</v>
      </c>
      <c r="G289" s="181" t="s">
        <v>160</v>
      </c>
      <c r="H289" s="182">
        <v>60</v>
      </c>
      <c r="I289" s="183"/>
      <c r="J289" s="184">
        <f>ROUND(I289*H289,2)</f>
        <v>0</v>
      </c>
      <c r="K289" s="180" t="s">
        <v>161</v>
      </c>
      <c r="L289" s="39"/>
      <c r="M289" s="185" t="s">
        <v>34</v>
      </c>
      <c r="N289" s="186" t="s">
        <v>48</v>
      </c>
      <c r="O289" s="64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162</v>
      </c>
      <c r="AT289" s="189" t="s">
        <v>157</v>
      </c>
      <c r="AU289" s="189" t="s">
        <v>22</v>
      </c>
      <c r="AY289" s="16" t="s">
        <v>155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6" t="s">
        <v>23</v>
      </c>
      <c r="BK289" s="190">
        <f>ROUND(I289*H289,2)</f>
        <v>0</v>
      </c>
      <c r="BL289" s="16" t="s">
        <v>162</v>
      </c>
      <c r="BM289" s="189" t="s">
        <v>1016</v>
      </c>
    </row>
    <row r="290" spans="1:65" s="2" customFormat="1" ht="19.5">
      <c r="A290" s="34"/>
      <c r="B290" s="35"/>
      <c r="C290" s="36"/>
      <c r="D290" s="191" t="s">
        <v>164</v>
      </c>
      <c r="E290" s="36"/>
      <c r="F290" s="192" t="s">
        <v>1017</v>
      </c>
      <c r="G290" s="36"/>
      <c r="H290" s="36"/>
      <c r="I290" s="193"/>
      <c r="J290" s="36"/>
      <c r="K290" s="36"/>
      <c r="L290" s="39"/>
      <c r="M290" s="194"/>
      <c r="N290" s="19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6" t="s">
        <v>164</v>
      </c>
      <c r="AU290" s="16" t="s">
        <v>22</v>
      </c>
    </row>
    <row r="291" spans="1:65" s="2" customFormat="1" ht="11.25">
      <c r="A291" s="34"/>
      <c r="B291" s="35"/>
      <c r="C291" s="36"/>
      <c r="D291" s="196" t="s">
        <v>166</v>
      </c>
      <c r="E291" s="36"/>
      <c r="F291" s="197" t="s">
        <v>1018</v>
      </c>
      <c r="G291" s="36"/>
      <c r="H291" s="36"/>
      <c r="I291" s="193"/>
      <c r="J291" s="36"/>
      <c r="K291" s="36"/>
      <c r="L291" s="39"/>
      <c r="M291" s="194"/>
      <c r="N291" s="195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6" t="s">
        <v>166</v>
      </c>
      <c r="AU291" s="16" t="s">
        <v>22</v>
      </c>
    </row>
    <row r="292" spans="1:65" s="2" customFormat="1" ht="21.75" customHeight="1">
      <c r="A292" s="34"/>
      <c r="B292" s="35"/>
      <c r="C292" s="178" t="s">
        <v>498</v>
      </c>
      <c r="D292" s="178" t="s">
        <v>157</v>
      </c>
      <c r="E292" s="179" t="s">
        <v>1019</v>
      </c>
      <c r="F292" s="180" t="s">
        <v>1020</v>
      </c>
      <c r="G292" s="181" t="s">
        <v>160</v>
      </c>
      <c r="H292" s="182">
        <v>1200</v>
      </c>
      <c r="I292" s="183"/>
      <c r="J292" s="184">
        <f>ROUND(I292*H292,2)</f>
        <v>0</v>
      </c>
      <c r="K292" s="180" t="s">
        <v>161</v>
      </c>
      <c r="L292" s="39"/>
      <c r="M292" s="185" t="s">
        <v>34</v>
      </c>
      <c r="N292" s="186" t="s">
        <v>48</v>
      </c>
      <c r="O292" s="64"/>
      <c r="P292" s="187">
        <f>O292*H292</f>
        <v>0</v>
      </c>
      <c r="Q292" s="187">
        <v>0</v>
      </c>
      <c r="R292" s="187">
        <f>Q292*H292</f>
        <v>0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162</v>
      </c>
      <c r="AT292" s="189" t="s">
        <v>157</v>
      </c>
      <c r="AU292" s="189" t="s">
        <v>22</v>
      </c>
      <c r="AY292" s="16" t="s">
        <v>155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6" t="s">
        <v>23</v>
      </c>
      <c r="BK292" s="190">
        <f>ROUND(I292*H292,2)</f>
        <v>0</v>
      </c>
      <c r="BL292" s="16" t="s">
        <v>162</v>
      </c>
      <c r="BM292" s="189" t="s">
        <v>1021</v>
      </c>
    </row>
    <row r="293" spans="1:65" s="2" customFormat="1" ht="19.5">
      <c r="A293" s="34"/>
      <c r="B293" s="35"/>
      <c r="C293" s="36"/>
      <c r="D293" s="191" t="s">
        <v>164</v>
      </c>
      <c r="E293" s="36"/>
      <c r="F293" s="192" t="s">
        <v>1022</v>
      </c>
      <c r="G293" s="36"/>
      <c r="H293" s="36"/>
      <c r="I293" s="193"/>
      <c r="J293" s="36"/>
      <c r="K293" s="36"/>
      <c r="L293" s="39"/>
      <c r="M293" s="194"/>
      <c r="N293" s="195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6" t="s">
        <v>164</v>
      </c>
      <c r="AU293" s="16" t="s">
        <v>22</v>
      </c>
    </row>
    <row r="294" spans="1:65" s="2" customFormat="1" ht="11.25">
      <c r="A294" s="34"/>
      <c r="B294" s="35"/>
      <c r="C294" s="36"/>
      <c r="D294" s="196" t="s">
        <v>166</v>
      </c>
      <c r="E294" s="36"/>
      <c r="F294" s="197" t="s">
        <v>1023</v>
      </c>
      <c r="G294" s="36"/>
      <c r="H294" s="36"/>
      <c r="I294" s="193"/>
      <c r="J294" s="36"/>
      <c r="K294" s="36"/>
      <c r="L294" s="39"/>
      <c r="M294" s="194"/>
      <c r="N294" s="195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6" t="s">
        <v>166</v>
      </c>
      <c r="AU294" s="16" t="s">
        <v>22</v>
      </c>
    </row>
    <row r="295" spans="1:65" s="2" customFormat="1" ht="21.75" customHeight="1">
      <c r="A295" s="34"/>
      <c r="B295" s="35"/>
      <c r="C295" s="178" t="s">
        <v>505</v>
      </c>
      <c r="D295" s="178" t="s">
        <v>157</v>
      </c>
      <c r="E295" s="179" t="s">
        <v>1024</v>
      </c>
      <c r="F295" s="180" t="s">
        <v>1025</v>
      </c>
      <c r="G295" s="181" t="s">
        <v>160</v>
      </c>
      <c r="H295" s="182">
        <v>60</v>
      </c>
      <c r="I295" s="183"/>
      <c r="J295" s="184">
        <f>ROUND(I295*H295,2)</f>
        <v>0</v>
      </c>
      <c r="K295" s="180" t="s">
        <v>161</v>
      </c>
      <c r="L295" s="39"/>
      <c r="M295" s="185" t="s">
        <v>34</v>
      </c>
      <c r="N295" s="186" t="s">
        <v>48</v>
      </c>
      <c r="O295" s="64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162</v>
      </c>
      <c r="AT295" s="189" t="s">
        <v>157</v>
      </c>
      <c r="AU295" s="189" t="s">
        <v>22</v>
      </c>
      <c r="AY295" s="16" t="s">
        <v>155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6" t="s">
        <v>23</v>
      </c>
      <c r="BK295" s="190">
        <f>ROUND(I295*H295,2)</f>
        <v>0</v>
      </c>
      <c r="BL295" s="16" t="s">
        <v>162</v>
      </c>
      <c r="BM295" s="189" t="s">
        <v>1026</v>
      </c>
    </row>
    <row r="296" spans="1:65" s="2" customFormat="1" ht="19.5">
      <c r="A296" s="34"/>
      <c r="B296" s="35"/>
      <c r="C296" s="36"/>
      <c r="D296" s="191" t="s">
        <v>164</v>
      </c>
      <c r="E296" s="36"/>
      <c r="F296" s="192" t="s">
        <v>1027</v>
      </c>
      <c r="G296" s="36"/>
      <c r="H296" s="36"/>
      <c r="I296" s="193"/>
      <c r="J296" s="36"/>
      <c r="K296" s="36"/>
      <c r="L296" s="39"/>
      <c r="M296" s="194"/>
      <c r="N296" s="195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6" t="s">
        <v>164</v>
      </c>
      <c r="AU296" s="16" t="s">
        <v>22</v>
      </c>
    </row>
    <row r="297" spans="1:65" s="2" customFormat="1" ht="11.25">
      <c r="A297" s="34"/>
      <c r="B297" s="35"/>
      <c r="C297" s="36"/>
      <c r="D297" s="196" t="s">
        <v>166</v>
      </c>
      <c r="E297" s="36"/>
      <c r="F297" s="197" t="s">
        <v>1028</v>
      </c>
      <c r="G297" s="36"/>
      <c r="H297" s="36"/>
      <c r="I297" s="193"/>
      <c r="J297" s="36"/>
      <c r="K297" s="36"/>
      <c r="L297" s="39"/>
      <c r="M297" s="194"/>
      <c r="N297" s="195"/>
      <c r="O297" s="64"/>
      <c r="P297" s="64"/>
      <c r="Q297" s="64"/>
      <c r="R297" s="64"/>
      <c r="S297" s="64"/>
      <c r="T297" s="65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6" t="s">
        <v>166</v>
      </c>
      <c r="AU297" s="16" t="s">
        <v>22</v>
      </c>
    </row>
    <row r="298" spans="1:65" s="12" customFormat="1" ht="20.85" customHeight="1">
      <c r="B298" s="162"/>
      <c r="C298" s="163"/>
      <c r="D298" s="164" t="s">
        <v>76</v>
      </c>
      <c r="E298" s="176" t="s">
        <v>162</v>
      </c>
      <c r="F298" s="176" t="s">
        <v>375</v>
      </c>
      <c r="G298" s="163"/>
      <c r="H298" s="163"/>
      <c r="I298" s="166"/>
      <c r="J298" s="177">
        <f>BK298</f>
        <v>0</v>
      </c>
      <c r="K298" s="163"/>
      <c r="L298" s="168"/>
      <c r="M298" s="169"/>
      <c r="N298" s="170"/>
      <c r="O298" s="170"/>
      <c r="P298" s="171">
        <f>SUM(P299:P349)</f>
        <v>0</v>
      </c>
      <c r="Q298" s="170"/>
      <c r="R298" s="171">
        <f>SUM(R299:R349)</f>
        <v>2.6651214040000002</v>
      </c>
      <c r="S298" s="170"/>
      <c r="T298" s="172">
        <f>SUM(T299:T349)</f>
        <v>1.38</v>
      </c>
      <c r="AR298" s="173" t="s">
        <v>23</v>
      </c>
      <c r="AT298" s="174" t="s">
        <v>76</v>
      </c>
      <c r="AU298" s="174" t="s">
        <v>22</v>
      </c>
      <c r="AY298" s="173" t="s">
        <v>155</v>
      </c>
      <c r="BK298" s="175">
        <f>SUM(BK299:BK349)</f>
        <v>0</v>
      </c>
    </row>
    <row r="299" spans="1:65" s="2" customFormat="1" ht="16.5" customHeight="1">
      <c r="A299" s="34"/>
      <c r="B299" s="35"/>
      <c r="C299" s="178" t="s">
        <v>513</v>
      </c>
      <c r="D299" s="178" t="s">
        <v>157</v>
      </c>
      <c r="E299" s="179" t="s">
        <v>1029</v>
      </c>
      <c r="F299" s="180" t="s">
        <v>1030</v>
      </c>
      <c r="G299" s="181" t="s">
        <v>263</v>
      </c>
      <c r="H299" s="182">
        <v>10</v>
      </c>
      <c r="I299" s="183"/>
      <c r="J299" s="184">
        <f>ROUND(I299*H299,2)</f>
        <v>0</v>
      </c>
      <c r="K299" s="180" t="s">
        <v>161</v>
      </c>
      <c r="L299" s="39"/>
      <c r="M299" s="185" t="s">
        <v>34</v>
      </c>
      <c r="N299" s="186" t="s">
        <v>48</v>
      </c>
      <c r="O299" s="64"/>
      <c r="P299" s="187">
        <f>O299*H299</f>
        <v>0</v>
      </c>
      <c r="Q299" s="187">
        <v>8.3599999999999999E-5</v>
      </c>
      <c r="R299" s="187">
        <f>Q299*H299</f>
        <v>8.3599999999999994E-4</v>
      </c>
      <c r="S299" s="187">
        <v>1.7999999999999999E-2</v>
      </c>
      <c r="T299" s="188">
        <f>S299*H299</f>
        <v>0.18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162</v>
      </c>
      <c r="AT299" s="189" t="s">
        <v>157</v>
      </c>
      <c r="AU299" s="189" t="s">
        <v>173</v>
      </c>
      <c r="AY299" s="16" t="s">
        <v>155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6" t="s">
        <v>23</v>
      </c>
      <c r="BK299" s="190">
        <f>ROUND(I299*H299,2)</f>
        <v>0</v>
      </c>
      <c r="BL299" s="16" t="s">
        <v>162</v>
      </c>
      <c r="BM299" s="189" t="s">
        <v>1031</v>
      </c>
    </row>
    <row r="300" spans="1:65" s="2" customFormat="1" ht="19.5">
      <c r="A300" s="34"/>
      <c r="B300" s="35"/>
      <c r="C300" s="36"/>
      <c r="D300" s="191" t="s">
        <v>164</v>
      </c>
      <c r="E300" s="36"/>
      <c r="F300" s="192" t="s">
        <v>1032</v>
      </c>
      <c r="G300" s="36"/>
      <c r="H300" s="36"/>
      <c r="I300" s="193"/>
      <c r="J300" s="36"/>
      <c r="K300" s="36"/>
      <c r="L300" s="39"/>
      <c r="M300" s="194"/>
      <c r="N300" s="195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6" t="s">
        <v>164</v>
      </c>
      <c r="AU300" s="16" t="s">
        <v>173</v>
      </c>
    </row>
    <row r="301" spans="1:65" s="2" customFormat="1" ht="11.25">
      <c r="A301" s="34"/>
      <c r="B301" s="35"/>
      <c r="C301" s="36"/>
      <c r="D301" s="196" t="s">
        <v>166</v>
      </c>
      <c r="E301" s="36"/>
      <c r="F301" s="197" t="s">
        <v>1033</v>
      </c>
      <c r="G301" s="36"/>
      <c r="H301" s="36"/>
      <c r="I301" s="193"/>
      <c r="J301" s="36"/>
      <c r="K301" s="36"/>
      <c r="L301" s="39"/>
      <c r="M301" s="194"/>
      <c r="N301" s="195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6" t="s">
        <v>166</v>
      </c>
      <c r="AU301" s="16" t="s">
        <v>173</v>
      </c>
    </row>
    <row r="302" spans="1:65" s="2" customFormat="1" ht="19.5">
      <c r="A302" s="34"/>
      <c r="B302" s="35"/>
      <c r="C302" s="36"/>
      <c r="D302" s="191" t="s">
        <v>256</v>
      </c>
      <c r="E302" s="36"/>
      <c r="F302" s="220" t="s">
        <v>1034</v>
      </c>
      <c r="G302" s="36"/>
      <c r="H302" s="36"/>
      <c r="I302" s="193"/>
      <c r="J302" s="36"/>
      <c r="K302" s="36"/>
      <c r="L302" s="39"/>
      <c r="M302" s="194"/>
      <c r="N302" s="195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6" t="s">
        <v>256</v>
      </c>
      <c r="AU302" s="16" t="s">
        <v>173</v>
      </c>
    </row>
    <row r="303" spans="1:65" s="2" customFormat="1" ht="21.75" customHeight="1">
      <c r="A303" s="34"/>
      <c r="B303" s="35"/>
      <c r="C303" s="178" t="s">
        <v>521</v>
      </c>
      <c r="D303" s="178" t="s">
        <v>157</v>
      </c>
      <c r="E303" s="179" t="s">
        <v>1035</v>
      </c>
      <c r="F303" s="180" t="s">
        <v>1036</v>
      </c>
      <c r="G303" s="181" t="s">
        <v>160</v>
      </c>
      <c r="H303" s="182">
        <v>20</v>
      </c>
      <c r="I303" s="183"/>
      <c r="J303" s="184">
        <f>ROUND(I303*H303,2)</f>
        <v>0</v>
      </c>
      <c r="K303" s="180" t="s">
        <v>161</v>
      </c>
      <c r="L303" s="39"/>
      <c r="M303" s="185" t="s">
        <v>34</v>
      </c>
      <c r="N303" s="186" t="s">
        <v>48</v>
      </c>
      <c r="O303" s="64"/>
      <c r="P303" s="187">
        <f>O303*H303</f>
        <v>0</v>
      </c>
      <c r="Q303" s="187">
        <v>3.6850000000000001E-4</v>
      </c>
      <c r="R303" s="187">
        <f>Q303*H303</f>
        <v>7.3699999999999998E-3</v>
      </c>
      <c r="S303" s="187">
        <v>0.06</v>
      </c>
      <c r="T303" s="188">
        <f>S303*H303</f>
        <v>1.2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9" t="s">
        <v>162</v>
      </c>
      <c r="AT303" s="189" t="s">
        <v>157</v>
      </c>
      <c r="AU303" s="189" t="s">
        <v>173</v>
      </c>
      <c r="AY303" s="16" t="s">
        <v>155</v>
      </c>
      <c r="BE303" s="190">
        <f>IF(N303="základní",J303,0)</f>
        <v>0</v>
      </c>
      <c r="BF303" s="190">
        <f>IF(N303="snížená",J303,0)</f>
        <v>0</v>
      </c>
      <c r="BG303" s="190">
        <f>IF(N303="zákl. přenesená",J303,0)</f>
        <v>0</v>
      </c>
      <c r="BH303" s="190">
        <f>IF(N303="sníž. přenesená",J303,0)</f>
        <v>0</v>
      </c>
      <c r="BI303" s="190">
        <f>IF(N303="nulová",J303,0)</f>
        <v>0</v>
      </c>
      <c r="BJ303" s="16" t="s">
        <v>23</v>
      </c>
      <c r="BK303" s="190">
        <f>ROUND(I303*H303,2)</f>
        <v>0</v>
      </c>
      <c r="BL303" s="16" t="s">
        <v>162</v>
      </c>
      <c r="BM303" s="189" t="s">
        <v>1037</v>
      </c>
    </row>
    <row r="304" spans="1:65" s="2" customFormat="1" ht="11.25">
      <c r="A304" s="34"/>
      <c r="B304" s="35"/>
      <c r="C304" s="36"/>
      <c r="D304" s="191" t="s">
        <v>164</v>
      </c>
      <c r="E304" s="36"/>
      <c r="F304" s="192" t="s">
        <v>1038</v>
      </c>
      <c r="G304" s="36"/>
      <c r="H304" s="36"/>
      <c r="I304" s="193"/>
      <c r="J304" s="36"/>
      <c r="K304" s="36"/>
      <c r="L304" s="39"/>
      <c r="M304" s="194"/>
      <c r="N304" s="195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6" t="s">
        <v>164</v>
      </c>
      <c r="AU304" s="16" t="s">
        <v>173</v>
      </c>
    </row>
    <row r="305" spans="1:65" s="2" customFormat="1" ht="11.25">
      <c r="A305" s="34"/>
      <c r="B305" s="35"/>
      <c r="C305" s="36"/>
      <c r="D305" s="196" t="s">
        <v>166</v>
      </c>
      <c r="E305" s="36"/>
      <c r="F305" s="197" t="s">
        <v>1039</v>
      </c>
      <c r="G305" s="36"/>
      <c r="H305" s="36"/>
      <c r="I305" s="193"/>
      <c r="J305" s="36"/>
      <c r="K305" s="36"/>
      <c r="L305" s="39"/>
      <c r="M305" s="194"/>
      <c r="N305" s="195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6" t="s">
        <v>166</v>
      </c>
      <c r="AU305" s="16" t="s">
        <v>173</v>
      </c>
    </row>
    <row r="306" spans="1:65" s="2" customFormat="1" ht="16.5" customHeight="1">
      <c r="A306" s="34"/>
      <c r="B306" s="35"/>
      <c r="C306" s="178" t="s">
        <v>535</v>
      </c>
      <c r="D306" s="178" t="s">
        <v>157</v>
      </c>
      <c r="E306" s="179" t="s">
        <v>459</v>
      </c>
      <c r="F306" s="180" t="s">
        <v>460</v>
      </c>
      <c r="G306" s="181" t="s">
        <v>263</v>
      </c>
      <c r="H306" s="182">
        <v>25.72</v>
      </c>
      <c r="I306" s="183"/>
      <c r="J306" s="184">
        <f>ROUND(I306*H306,2)</f>
        <v>0</v>
      </c>
      <c r="K306" s="180" t="s">
        <v>161</v>
      </c>
      <c r="L306" s="39"/>
      <c r="M306" s="185" t="s">
        <v>34</v>
      </c>
      <c r="N306" s="186" t="s">
        <v>48</v>
      </c>
      <c r="O306" s="64"/>
      <c r="P306" s="187">
        <f>O306*H306</f>
        <v>0</v>
      </c>
      <c r="Q306" s="187">
        <v>1.17E-3</v>
      </c>
      <c r="R306" s="187">
        <f>Q306*H306</f>
        <v>3.0092399999999998E-2</v>
      </c>
      <c r="S306" s="187">
        <v>0</v>
      </c>
      <c r="T306" s="18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9" t="s">
        <v>162</v>
      </c>
      <c r="AT306" s="189" t="s">
        <v>157</v>
      </c>
      <c r="AU306" s="189" t="s">
        <v>173</v>
      </c>
      <c r="AY306" s="16" t="s">
        <v>155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6" t="s">
        <v>23</v>
      </c>
      <c r="BK306" s="190">
        <f>ROUND(I306*H306,2)</f>
        <v>0</v>
      </c>
      <c r="BL306" s="16" t="s">
        <v>162</v>
      </c>
      <c r="BM306" s="189" t="s">
        <v>1040</v>
      </c>
    </row>
    <row r="307" spans="1:65" s="2" customFormat="1" ht="11.25">
      <c r="A307" s="34"/>
      <c r="B307" s="35"/>
      <c r="C307" s="36"/>
      <c r="D307" s="191" t="s">
        <v>164</v>
      </c>
      <c r="E307" s="36"/>
      <c r="F307" s="192" t="s">
        <v>462</v>
      </c>
      <c r="G307" s="36"/>
      <c r="H307" s="36"/>
      <c r="I307" s="193"/>
      <c r="J307" s="36"/>
      <c r="K307" s="36"/>
      <c r="L307" s="39"/>
      <c r="M307" s="194"/>
      <c r="N307" s="195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6" t="s">
        <v>164</v>
      </c>
      <c r="AU307" s="16" t="s">
        <v>173</v>
      </c>
    </row>
    <row r="308" spans="1:65" s="2" customFormat="1" ht="11.25">
      <c r="A308" s="34"/>
      <c r="B308" s="35"/>
      <c r="C308" s="36"/>
      <c r="D308" s="196" t="s">
        <v>166</v>
      </c>
      <c r="E308" s="36"/>
      <c r="F308" s="197" t="s">
        <v>463</v>
      </c>
      <c r="G308" s="36"/>
      <c r="H308" s="36"/>
      <c r="I308" s="193"/>
      <c r="J308" s="36"/>
      <c r="K308" s="36"/>
      <c r="L308" s="39"/>
      <c r="M308" s="194"/>
      <c r="N308" s="195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6" t="s">
        <v>166</v>
      </c>
      <c r="AU308" s="16" t="s">
        <v>173</v>
      </c>
    </row>
    <row r="309" spans="1:65" s="13" customFormat="1" ht="11.25">
      <c r="B309" s="198"/>
      <c r="C309" s="199"/>
      <c r="D309" s="191" t="s">
        <v>186</v>
      </c>
      <c r="E309" s="200" t="s">
        <v>34</v>
      </c>
      <c r="F309" s="201" t="s">
        <v>1041</v>
      </c>
      <c r="G309" s="199"/>
      <c r="H309" s="202">
        <v>25.72</v>
      </c>
      <c r="I309" s="203"/>
      <c r="J309" s="199"/>
      <c r="K309" s="199"/>
      <c r="L309" s="204"/>
      <c r="M309" s="205"/>
      <c r="N309" s="206"/>
      <c r="O309" s="206"/>
      <c r="P309" s="206"/>
      <c r="Q309" s="206"/>
      <c r="R309" s="206"/>
      <c r="S309" s="206"/>
      <c r="T309" s="207"/>
      <c r="AT309" s="208" t="s">
        <v>186</v>
      </c>
      <c r="AU309" s="208" t="s">
        <v>173</v>
      </c>
      <c r="AV309" s="13" t="s">
        <v>22</v>
      </c>
      <c r="AW309" s="13" t="s">
        <v>39</v>
      </c>
      <c r="AX309" s="13" t="s">
        <v>23</v>
      </c>
      <c r="AY309" s="208" t="s">
        <v>155</v>
      </c>
    </row>
    <row r="310" spans="1:65" s="2" customFormat="1" ht="16.5" customHeight="1">
      <c r="A310" s="34"/>
      <c r="B310" s="35"/>
      <c r="C310" s="178" t="s">
        <v>542</v>
      </c>
      <c r="D310" s="178" t="s">
        <v>157</v>
      </c>
      <c r="E310" s="179" t="s">
        <v>467</v>
      </c>
      <c r="F310" s="180" t="s">
        <v>468</v>
      </c>
      <c r="G310" s="181" t="s">
        <v>263</v>
      </c>
      <c r="H310" s="182">
        <v>25.72</v>
      </c>
      <c r="I310" s="183"/>
      <c r="J310" s="184">
        <f>ROUND(I310*H310,2)</f>
        <v>0</v>
      </c>
      <c r="K310" s="180" t="s">
        <v>161</v>
      </c>
      <c r="L310" s="39"/>
      <c r="M310" s="185" t="s">
        <v>34</v>
      </c>
      <c r="N310" s="186" t="s">
        <v>48</v>
      </c>
      <c r="O310" s="64"/>
      <c r="P310" s="187">
        <f>O310*H310</f>
        <v>0</v>
      </c>
      <c r="Q310" s="187">
        <v>5.8049999999999996E-4</v>
      </c>
      <c r="R310" s="187">
        <f>Q310*H310</f>
        <v>1.4930459999999998E-2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162</v>
      </c>
      <c r="AT310" s="189" t="s">
        <v>157</v>
      </c>
      <c r="AU310" s="189" t="s">
        <v>173</v>
      </c>
      <c r="AY310" s="16" t="s">
        <v>155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6" t="s">
        <v>23</v>
      </c>
      <c r="BK310" s="190">
        <f>ROUND(I310*H310,2)</f>
        <v>0</v>
      </c>
      <c r="BL310" s="16" t="s">
        <v>162</v>
      </c>
      <c r="BM310" s="189" t="s">
        <v>1042</v>
      </c>
    </row>
    <row r="311" spans="1:65" s="2" customFormat="1" ht="11.25">
      <c r="A311" s="34"/>
      <c r="B311" s="35"/>
      <c r="C311" s="36"/>
      <c r="D311" s="191" t="s">
        <v>164</v>
      </c>
      <c r="E311" s="36"/>
      <c r="F311" s="192" t="s">
        <v>470</v>
      </c>
      <c r="G311" s="36"/>
      <c r="H311" s="36"/>
      <c r="I311" s="193"/>
      <c r="J311" s="36"/>
      <c r="K311" s="36"/>
      <c r="L311" s="39"/>
      <c r="M311" s="194"/>
      <c r="N311" s="195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6" t="s">
        <v>164</v>
      </c>
      <c r="AU311" s="16" t="s">
        <v>173</v>
      </c>
    </row>
    <row r="312" spans="1:65" s="2" customFormat="1" ht="11.25">
      <c r="A312" s="34"/>
      <c r="B312" s="35"/>
      <c r="C312" s="36"/>
      <c r="D312" s="196" t="s">
        <v>166</v>
      </c>
      <c r="E312" s="36"/>
      <c r="F312" s="197" t="s">
        <v>471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6" t="s">
        <v>166</v>
      </c>
      <c r="AU312" s="16" t="s">
        <v>173</v>
      </c>
    </row>
    <row r="313" spans="1:65" s="2" customFormat="1" ht="24.2" customHeight="1">
      <c r="A313" s="34"/>
      <c r="B313" s="35"/>
      <c r="C313" s="221" t="s">
        <v>550</v>
      </c>
      <c r="D313" s="221" t="s">
        <v>303</v>
      </c>
      <c r="E313" s="222" t="s">
        <v>473</v>
      </c>
      <c r="F313" s="223" t="s">
        <v>474</v>
      </c>
      <c r="G313" s="224" t="s">
        <v>280</v>
      </c>
      <c r="H313" s="225">
        <v>0.29699999999999999</v>
      </c>
      <c r="I313" s="226"/>
      <c r="J313" s="227">
        <f>ROUND(I313*H313,2)</f>
        <v>0</v>
      </c>
      <c r="K313" s="223" t="s">
        <v>161</v>
      </c>
      <c r="L313" s="228"/>
      <c r="M313" s="229" t="s">
        <v>34</v>
      </c>
      <c r="N313" s="230" t="s">
        <v>48</v>
      </c>
      <c r="O313" s="64"/>
      <c r="P313" s="187">
        <f>O313*H313</f>
        <v>0</v>
      </c>
      <c r="Q313" s="187">
        <v>1</v>
      </c>
      <c r="R313" s="187">
        <f>Q313*H313</f>
        <v>0.29699999999999999</v>
      </c>
      <c r="S313" s="187">
        <v>0</v>
      </c>
      <c r="T313" s="18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9" t="s">
        <v>209</v>
      </c>
      <c r="AT313" s="189" t="s">
        <v>303</v>
      </c>
      <c r="AU313" s="189" t="s">
        <v>173</v>
      </c>
      <c r="AY313" s="16" t="s">
        <v>155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6" t="s">
        <v>23</v>
      </c>
      <c r="BK313" s="190">
        <f>ROUND(I313*H313,2)</f>
        <v>0</v>
      </c>
      <c r="BL313" s="16" t="s">
        <v>162</v>
      </c>
      <c r="BM313" s="189" t="s">
        <v>1043</v>
      </c>
    </row>
    <row r="314" spans="1:65" s="2" customFormat="1" ht="11.25">
      <c r="A314" s="34"/>
      <c r="B314" s="35"/>
      <c r="C314" s="36"/>
      <c r="D314" s="191" t="s">
        <v>164</v>
      </c>
      <c r="E314" s="36"/>
      <c r="F314" s="192" t="s">
        <v>474</v>
      </c>
      <c r="G314" s="36"/>
      <c r="H314" s="36"/>
      <c r="I314" s="193"/>
      <c r="J314" s="36"/>
      <c r="K314" s="36"/>
      <c r="L314" s="39"/>
      <c r="M314" s="194"/>
      <c r="N314" s="195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6" t="s">
        <v>164</v>
      </c>
      <c r="AU314" s="16" t="s">
        <v>173</v>
      </c>
    </row>
    <row r="315" spans="1:65" s="2" customFormat="1" ht="19.5">
      <c r="A315" s="34"/>
      <c r="B315" s="35"/>
      <c r="C315" s="36"/>
      <c r="D315" s="191" t="s">
        <v>256</v>
      </c>
      <c r="E315" s="36"/>
      <c r="F315" s="220" t="s">
        <v>476</v>
      </c>
      <c r="G315" s="36"/>
      <c r="H315" s="36"/>
      <c r="I315" s="193"/>
      <c r="J315" s="36"/>
      <c r="K315" s="36"/>
      <c r="L315" s="39"/>
      <c r="M315" s="194"/>
      <c r="N315" s="195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6" t="s">
        <v>256</v>
      </c>
      <c r="AU315" s="16" t="s">
        <v>173</v>
      </c>
    </row>
    <row r="316" spans="1:65" s="13" customFormat="1" ht="11.25">
      <c r="B316" s="198"/>
      <c r="C316" s="199"/>
      <c r="D316" s="191" t="s">
        <v>186</v>
      </c>
      <c r="E316" s="200" t="s">
        <v>34</v>
      </c>
      <c r="F316" s="201" t="s">
        <v>1044</v>
      </c>
      <c r="G316" s="199"/>
      <c r="H316" s="202">
        <v>0.29699999999999999</v>
      </c>
      <c r="I316" s="203"/>
      <c r="J316" s="199"/>
      <c r="K316" s="199"/>
      <c r="L316" s="204"/>
      <c r="M316" s="205"/>
      <c r="N316" s="206"/>
      <c r="O316" s="206"/>
      <c r="P316" s="206"/>
      <c r="Q316" s="206"/>
      <c r="R316" s="206"/>
      <c r="S316" s="206"/>
      <c r="T316" s="207"/>
      <c r="AT316" s="208" t="s">
        <v>186</v>
      </c>
      <c r="AU316" s="208" t="s">
        <v>173</v>
      </c>
      <c r="AV316" s="13" t="s">
        <v>22</v>
      </c>
      <c r="AW316" s="13" t="s">
        <v>39</v>
      </c>
      <c r="AX316" s="13" t="s">
        <v>23</v>
      </c>
      <c r="AY316" s="208" t="s">
        <v>155</v>
      </c>
    </row>
    <row r="317" spans="1:65" s="2" customFormat="1" ht="24.2" customHeight="1">
      <c r="A317" s="34"/>
      <c r="B317" s="35"/>
      <c r="C317" s="221" t="s">
        <v>557</v>
      </c>
      <c r="D317" s="221" t="s">
        <v>303</v>
      </c>
      <c r="E317" s="222" t="s">
        <v>479</v>
      </c>
      <c r="F317" s="223" t="s">
        <v>480</v>
      </c>
      <c r="G317" s="224" t="s">
        <v>280</v>
      </c>
      <c r="H317" s="225">
        <v>0.56999999999999995</v>
      </c>
      <c r="I317" s="226"/>
      <c r="J317" s="227">
        <f>ROUND(I317*H317,2)</f>
        <v>0</v>
      </c>
      <c r="K317" s="223" t="s">
        <v>161</v>
      </c>
      <c r="L317" s="228"/>
      <c r="M317" s="229" t="s">
        <v>34</v>
      </c>
      <c r="N317" s="230" t="s">
        <v>48</v>
      </c>
      <c r="O317" s="64"/>
      <c r="P317" s="187">
        <f>O317*H317</f>
        <v>0</v>
      </c>
      <c r="Q317" s="187">
        <v>1</v>
      </c>
      <c r="R317" s="187">
        <f>Q317*H317</f>
        <v>0.56999999999999995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209</v>
      </c>
      <c r="AT317" s="189" t="s">
        <v>303</v>
      </c>
      <c r="AU317" s="189" t="s">
        <v>173</v>
      </c>
      <c r="AY317" s="16" t="s">
        <v>155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6" t="s">
        <v>23</v>
      </c>
      <c r="BK317" s="190">
        <f>ROUND(I317*H317,2)</f>
        <v>0</v>
      </c>
      <c r="BL317" s="16" t="s">
        <v>162</v>
      </c>
      <c r="BM317" s="189" t="s">
        <v>1045</v>
      </c>
    </row>
    <row r="318" spans="1:65" s="2" customFormat="1" ht="11.25">
      <c r="A318" s="34"/>
      <c r="B318" s="35"/>
      <c r="C318" s="36"/>
      <c r="D318" s="191" t="s">
        <v>164</v>
      </c>
      <c r="E318" s="36"/>
      <c r="F318" s="192" t="s">
        <v>480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6" t="s">
        <v>164</v>
      </c>
      <c r="AU318" s="16" t="s">
        <v>173</v>
      </c>
    </row>
    <row r="319" spans="1:65" s="2" customFormat="1" ht="19.5">
      <c r="A319" s="34"/>
      <c r="B319" s="35"/>
      <c r="C319" s="36"/>
      <c r="D319" s="191" t="s">
        <v>256</v>
      </c>
      <c r="E319" s="36"/>
      <c r="F319" s="220" t="s">
        <v>482</v>
      </c>
      <c r="G319" s="36"/>
      <c r="H319" s="36"/>
      <c r="I319" s="193"/>
      <c r="J319" s="36"/>
      <c r="K319" s="36"/>
      <c r="L319" s="39"/>
      <c r="M319" s="194"/>
      <c r="N319" s="195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6" t="s">
        <v>256</v>
      </c>
      <c r="AU319" s="16" t="s">
        <v>173</v>
      </c>
    </row>
    <row r="320" spans="1:65" s="13" customFormat="1" ht="11.25">
      <c r="B320" s="198"/>
      <c r="C320" s="199"/>
      <c r="D320" s="191" t="s">
        <v>186</v>
      </c>
      <c r="E320" s="200" t="s">
        <v>34</v>
      </c>
      <c r="F320" s="201" t="s">
        <v>1046</v>
      </c>
      <c r="G320" s="199"/>
      <c r="H320" s="202">
        <v>0.56999999999999995</v>
      </c>
      <c r="I320" s="203"/>
      <c r="J320" s="199"/>
      <c r="K320" s="199"/>
      <c r="L320" s="204"/>
      <c r="M320" s="205"/>
      <c r="N320" s="206"/>
      <c r="O320" s="206"/>
      <c r="P320" s="206"/>
      <c r="Q320" s="206"/>
      <c r="R320" s="206"/>
      <c r="S320" s="206"/>
      <c r="T320" s="207"/>
      <c r="AT320" s="208" t="s">
        <v>186</v>
      </c>
      <c r="AU320" s="208" t="s">
        <v>173</v>
      </c>
      <c r="AV320" s="13" t="s">
        <v>22</v>
      </c>
      <c r="AW320" s="13" t="s">
        <v>39</v>
      </c>
      <c r="AX320" s="13" t="s">
        <v>23</v>
      </c>
      <c r="AY320" s="208" t="s">
        <v>155</v>
      </c>
    </row>
    <row r="321" spans="1:65" s="2" customFormat="1" ht="21.75" customHeight="1">
      <c r="A321" s="34"/>
      <c r="B321" s="35"/>
      <c r="C321" s="221" t="s">
        <v>564</v>
      </c>
      <c r="D321" s="221" t="s">
        <v>303</v>
      </c>
      <c r="E321" s="222" t="s">
        <v>485</v>
      </c>
      <c r="F321" s="223" t="s">
        <v>486</v>
      </c>
      <c r="G321" s="224" t="s">
        <v>280</v>
      </c>
      <c r="H321" s="225">
        <v>0.38400000000000001</v>
      </c>
      <c r="I321" s="226"/>
      <c r="J321" s="227">
        <f>ROUND(I321*H321,2)</f>
        <v>0</v>
      </c>
      <c r="K321" s="223" t="s">
        <v>161</v>
      </c>
      <c r="L321" s="228"/>
      <c r="M321" s="229" t="s">
        <v>34</v>
      </c>
      <c r="N321" s="230" t="s">
        <v>48</v>
      </c>
      <c r="O321" s="64"/>
      <c r="P321" s="187">
        <f>O321*H321</f>
        <v>0</v>
      </c>
      <c r="Q321" s="187">
        <v>1</v>
      </c>
      <c r="R321" s="187">
        <f>Q321*H321</f>
        <v>0.38400000000000001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209</v>
      </c>
      <c r="AT321" s="189" t="s">
        <v>303</v>
      </c>
      <c r="AU321" s="189" t="s">
        <v>173</v>
      </c>
      <c r="AY321" s="16" t="s">
        <v>155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6" t="s">
        <v>23</v>
      </c>
      <c r="BK321" s="190">
        <f>ROUND(I321*H321,2)</f>
        <v>0</v>
      </c>
      <c r="BL321" s="16" t="s">
        <v>162</v>
      </c>
      <c r="BM321" s="189" t="s">
        <v>1047</v>
      </c>
    </row>
    <row r="322" spans="1:65" s="2" customFormat="1" ht="11.25">
      <c r="A322" s="34"/>
      <c r="B322" s="35"/>
      <c r="C322" s="36"/>
      <c r="D322" s="191" t="s">
        <v>164</v>
      </c>
      <c r="E322" s="36"/>
      <c r="F322" s="192" t="s">
        <v>486</v>
      </c>
      <c r="G322" s="36"/>
      <c r="H322" s="36"/>
      <c r="I322" s="193"/>
      <c r="J322" s="36"/>
      <c r="K322" s="36"/>
      <c r="L322" s="39"/>
      <c r="M322" s="194"/>
      <c r="N322" s="195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6" t="s">
        <v>164</v>
      </c>
      <c r="AU322" s="16" t="s">
        <v>173</v>
      </c>
    </row>
    <row r="323" spans="1:65" s="2" customFormat="1" ht="19.5">
      <c r="A323" s="34"/>
      <c r="B323" s="35"/>
      <c r="C323" s="36"/>
      <c r="D323" s="191" t="s">
        <v>256</v>
      </c>
      <c r="E323" s="36"/>
      <c r="F323" s="220" t="s">
        <v>488</v>
      </c>
      <c r="G323" s="36"/>
      <c r="H323" s="36"/>
      <c r="I323" s="193"/>
      <c r="J323" s="36"/>
      <c r="K323" s="36"/>
      <c r="L323" s="39"/>
      <c r="M323" s="194"/>
      <c r="N323" s="195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6" t="s">
        <v>256</v>
      </c>
      <c r="AU323" s="16" t="s">
        <v>173</v>
      </c>
    </row>
    <row r="324" spans="1:65" s="13" customFormat="1" ht="11.25">
      <c r="B324" s="198"/>
      <c r="C324" s="199"/>
      <c r="D324" s="191" t="s">
        <v>186</v>
      </c>
      <c r="E324" s="200" t="s">
        <v>34</v>
      </c>
      <c r="F324" s="201" t="s">
        <v>1048</v>
      </c>
      <c r="G324" s="199"/>
      <c r="H324" s="202">
        <v>0.38400000000000001</v>
      </c>
      <c r="I324" s="203"/>
      <c r="J324" s="199"/>
      <c r="K324" s="199"/>
      <c r="L324" s="204"/>
      <c r="M324" s="205"/>
      <c r="N324" s="206"/>
      <c r="O324" s="206"/>
      <c r="P324" s="206"/>
      <c r="Q324" s="206"/>
      <c r="R324" s="206"/>
      <c r="S324" s="206"/>
      <c r="T324" s="207"/>
      <c r="AT324" s="208" t="s">
        <v>186</v>
      </c>
      <c r="AU324" s="208" t="s">
        <v>173</v>
      </c>
      <c r="AV324" s="13" t="s">
        <v>22</v>
      </c>
      <c r="AW324" s="13" t="s">
        <v>39</v>
      </c>
      <c r="AX324" s="13" t="s">
        <v>23</v>
      </c>
      <c r="AY324" s="208" t="s">
        <v>155</v>
      </c>
    </row>
    <row r="325" spans="1:65" s="2" customFormat="1" ht="24.2" customHeight="1">
      <c r="A325" s="34"/>
      <c r="B325" s="35"/>
      <c r="C325" s="178" t="s">
        <v>573</v>
      </c>
      <c r="D325" s="178" t="s">
        <v>157</v>
      </c>
      <c r="E325" s="179" t="s">
        <v>1049</v>
      </c>
      <c r="F325" s="180" t="s">
        <v>1050</v>
      </c>
      <c r="G325" s="181" t="s">
        <v>310</v>
      </c>
      <c r="H325" s="182">
        <v>1284</v>
      </c>
      <c r="I325" s="183"/>
      <c r="J325" s="184">
        <f>ROUND(I325*H325,2)</f>
        <v>0</v>
      </c>
      <c r="K325" s="180" t="s">
        <v>161</v>
      </c>
      <c r="L325" s="39"/>
      <c r="M325" s="185" t="s">
        <v>34</v>
      </c>
      <c r="N325" s="186" t="s">
        <v>48</v>
      </c>
      <c r="O325" s="64"/>
      <c r="P325" s="187">
        <f>O325*H325</f>
        <v>0</v>
      </c>
      <c r="Q325" s="187">
        <v>0</v>
      </c>
      <c r="R325" s="187">
        <f>Q325*H325</f>
        <v>0</v>
      </c>
      <c r="S325" s="187">
        <v>0</v>
      </c>
      <c r="T325" s="18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9" t="s">
        <v>162</v>
      </c>
      <c r="AT325" s="189" t="s">
        <v>157</v>
      </c>
      <c r="AU325" s="189" t="s">
        <v>173</v>
      </c>
      <c r="AY325" s="16" t="s">
        <v>155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6" t="s">
        <v>23</v>
      </c>
      <c r="BK325" s="190">
        <f>ROUND(I325*H325,2)</f>
        <v>0</v>
      </c>
      <c r="BL325" s="16" t="s">
        <v>162</v>
      </c>
      <c r="BM325" s="189" t="s">
        <v>1051</v>
      </c>
    </row>
    <row r="326" spans="1:65" s="2" customFormat="1" ht="48.75">
      <c r="A326" s="34"/>
      <c r="B326" s="35"/>
      <c r="C326" s="36"/>
      <c r="D326" s="191" t="s">
        <v>164</v>
      </c>
      <c r="E326" s="36"/>
      <c r="F326" s="192" t="s">
        <v>1052</v>
      </c>
      <c r="G326" s="36"/>
      <c r="H326" s="36"/>
      <c r="I326" s="193"/>
      <c r="J326" s="36"/>
      <c r="K326" s="36"/>
      <c r="L326" s="39"/>
      <c r="M326" s="194"/>
      <c r="N326" s="195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6" t="s">
        <v>164</v>
      </c>
      <c r="AU326" s="16" t="s">
        <v>173</v>
      </c>
    </row>
    <row r="327" spans="1:65" s="2" customFormat="1" ht="11.25">
      <c r="A327" s="34"/>
      <c r="B327" s="35"/>
      <c r="C327" s="36"/>
      <c r="D327" s="196" t="s">
        <v>166</v>
      </c>
      <c r="E327" s="36"/>
      <c r="F327" s="197" t="s">
        <v>1053</v>
      </c>
      <c r="G327" s="36"/>
      <c r="H327" s="36"/>
      <c r="I327" s="193"/>
      <c r="J327" s="36"/>
      <c r="K327" s="36"/>
      <c r="L327" s="39"/>
      <c r="M327" s="194"/>
      <c r="N327" s="195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6" t="s">
        <v>166</v>
      </c>
      <c r="AU327" s="16" t="s">
        <v>173</v>
      </c>
    </row>
    <row r="328" spans="1:65" s="2" customFormat="1" ht="29.25">
      <c r="A328" s="34"/>
      <c r="B328" s="35"/>
      <c r="C328" s="36"/>
      <c r="D328" s="191" t="s">
        <v>256</v>
      </c>
      <c r="E328" s="36"/>
      <c r="F328" s="220" t="s">
        <v>1054</v>
      </c>
      <c r="G328" s="36"/>
      <c r="H328" s="36"/>
      <c r="I328" s="193"/>
      <c r="J328" s="36"/>
      <c r="K328" s="36"/>
      <c r="L328" s="39"/>
      <c r="M328" s="194"/>
      <c r="N328" s="195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6" t="s">
        <v>256</v>
      </c>
      <c r="AU328" s="16" t="s">
        <v>173</v>
      </c>
    </row>
    <row r="329" spans="1:65" s="2" customFormat="1" ht="24.2" customHeight="1">
      <c r="A329" s="34"/>
      <c r="B329" s="35"/>
      <c r="C329" s="178" t="s">
        <v>580</v>
      </c>
      <c r="D329" s="178" t="s">
        <v>157</v>
      </c>
      <c r="E329" s="179" t="s">
        <v>1055</v>
      </c>
      <c r="F329" s="180" t="s">
        <v>1056</v>
      </c>
      <c r="G329" s="181" t="s">
        <v>310</v>
      </c>
      <c r="H329" s="182">
        <v>1284</v>
      </c>
      <c r="I329" s="183"/>
      <c r="J329" s="184">
        <f>ROUND(I329*H329,2)</f>
        <v>0</v>
      </c>
      <c r="K329" s="180" t="s">
        <v>161</v>
      </c>
      <c r="L329" s="39"/>
      <c r="M329" s="185" t="s">
        <v>34</v>
      </c>
      <c r="N329" s="186" t="s">
        <v>48</v>
      </c>
      <c r="O329" s="64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162</v>
      </c>
      <c r="AT329" s="189" t="s">
        <v>157</v>
      </c>
      <c r="AU329" s="189" t="s">
        <v>173</v>
      </c>
      <c r="AY329" s="16" t="s">
        <v>155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6" t="s">
        <v>23</v>
      </c>
      <c r="BK329" s="190">
        <f>ROUND(I329*H329,2)</f>
        <v>0</v>
      </c>
      <c r="BL329" s="16" t="s">
        <v>162</v>
      </c>
      <c r="BM329" s="189" t="s">
        <v>1057</v>
      </c>
    </row>
    <row r="330" spans="1:65" s="2" customFormat="1" ht="48.75">
      <c r="A330" s="34"/>
      <c r="B330" s="35"/>
      <c r="C330" s="36"/>
      <c r="D330" s="191" t="s">
        <v>164</v>
      </c>
      <c r="E330" s="36"/>
      <c r="F330" s="192" t="s">
        <v>1058</v>
      </c>
      <c r="G330" s="36"/>
      <c r="H330" s="36"/>
      <c r="I330" s="193"/>
      <c r="J330" s="36"/>
      <c r="K330" s="36"/>
      <c r="L330" s="39"/>
      <c r="M330" s="194"/>
      <c r="N330" s="195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6" t="s">
        <v>164</v>
      </c>
      <c r="AU330" s="16" t="s">
        <v>173</v>
      </c>
    </row>
    <row r="331" spans="1:65" s="2" customFormat="1" ht="11.25">
      <c r="A331" s="34"/>
      <c r="B331" s="35"/>
      <c r="C331" s="36"/>
      <c r="D331" s="196" t="s">
        <v>166</v>
      </c>
      <c r="E331" s="36"/>
      <c r="F331" s="197" t="s">
        <v>1059</v>
      </c>
      <c r="G331" s="36"/>
      <c r="H331" s="36"/>
      <c r="I331" s="193"/>
      <c r="J331" s="36"/>
      <c r="K331" s="36"/>
      <c r="L331" s="39"/>
      <c r="M331" s="194"/>
      <c r="N331" s="195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6" t="s">
        <v>166</v>
      </c>
      <c r="AU331" s="16" t="s">
        <v>173</v>
      </c>
    </row>
    <row r="332" spans="1:65" s="2" customFormat="1" ht="19.5">
      <c r="A332" s="34"/>
      <c r="B332" s="35"/>
      <c r="C332" s="36"/>
      <c r="D332" s="191" t="s">
        <v>256</v>
      </c>
      <c r="E332" s="36"/>
      <c r="F332" s="220" t="s">
        <v>1060</v>
      </c>
      <c r="G332" s="36"/>
      <c r="H332" s="36"/>
      <c r="I332" s="193"/>
      <c r="J332" s="36"/>
      <c r="K332" s="36"/>
      <c r="L332" s="39"/>
      <c r="M332" s="194"/>
      <c r="N332" s="195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6" t="s">
        <v>256</v>
      </c>
      <c r="AU332" s="16" t="s">
        <v>173</v>
      </c>
    </row>
    <row r="333" spans="1:65" s="2" customFormat="1" ht="21.75" customHeight="1">
      <c r="A333" s="34"/>
      <c r="B333" s="35"/>
      <c r="C333" s="221" t="s">
        <v>587</v>
      </c>
      <c r="D333" s="221" t="s">
        <v>303</v>
      </c>
      <c r="E333" s="222" t="s">
        <v>1061</v>
      </c>
      <c r="F333" s="223" t="s">
        <v>1062</v>
      </c>
      <c r="G333" s="224" t="s">
        <v>280</v>
      </c>
      <c r="H333" s="225">
        <v>1.284</v>
      </c>
      <c r="I333" s="226"/>
      <c r="J333" s="227">
        <f>ROUND(I333*H333,2)</f>
        <v>0</v>
      </c>
      <c r="K333" s="223" t="s">
        <v>161</v>
      </c>
      <c r="L333" s="228"/>
      <c r="M333" s="229" t="s">
        <v>34</v>
      </c>
      <c r="N333" s="230" t="s">
        <v>48</v>
      </c>
      <c r="O333" s="64"/>
      <c r="P333" s="187">
        <f>O333*H333</f>
        <v>0</v>
      </c>
      <c r="Q333" s="187">
        <v>1</v>
      </c>
      <c r="R333" s="187">
        <f>Q333*H333</f>
        <v>1.284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209</v>
      </c>
      <c r="AT333" s="189" t="s">
        <v>303</v>
      </c>
      <c r="AU333" s="189" t="s">
        <v>173</v>
      </c>
      <c r="AY333" s="16" t="s">
        <v>155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6" t="s">
        <v>23</v>
      </c>
      <c r="BK333" s="190">
        <f>ROUND(I333*H333,2)</f>
        <v>0</v>
      </c>
      <c r="BL333" s="16" t="s">
        <v>162</v>
      </c>
      <c r="BM333" s="189" t="s">
        <v>1063</v>
      </c>
    </row>
    <row r="334" spans="1:65" s="2" customFormat="1" ht="11.25">
      <c r="A334" s="34"/>
      <c r="B334" s="35"/>
      <c r="C334" s="36"/>
      <c r="D334" s="191" t="s">
        <v>164</v>
      </c>
      <c r="E334" s="36"/>
      <c r="F334" s="192" t="s">
        <v>1062</v>
      </c>
      <c r="G334" s="36"/>
      <c r="H334" s="36"/>
      <c r="I334" s="193"/>
      <c r="J334" s="36"/>
      <c r="K334" s="36"/>
      <c r="L334" s="39"/>
      <c r="M334" s="194"/>
      <c r="N334" s="195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6" t="s">
        <v>164</v>
      </c>
      <c r="AU334" s="16" t="s">
        <v>173</v>
      </c>
    </row>
    <row r="335" spans="1:65" s="2" customFormat="1" ht="19.5">
      <c r="A335" s="34"/>
      <c r="B335" s="35"/>
      <c r="C335" s="36"/>
      <c r="D335" s="191" t="s">
        <v>256</v>
      </c>
      <c r="E335" s="36"/>
      <c r="F335" s="220" t="s">
        <v>1064</v>
      </c>
      <c r="G335" s="36"/>
      <c r="H335" s="36"/>
      <c r="I335" s="193"/>
      <c r="J335" s="36"/>
      <c r="K335" s="36"/>
      <c r="L335" s="39"/>
      <c r="M335" s="194"/>
      <c r="N335" s="195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6" t="s">
        <v>256</v>
      </c>
      <c r="AU335" s="16" t="s">
        <v>173</v>
      </c>
    </row>
    <row r="336" spans="1:65" s="13" customFormat="1" ht="11.25">
      <c r="B336" s="198"/>
      <c r="C336" s="199"/>
      <c r="D336" s="191" t="s">
        <v>186</v>
      </c>
      <c r="E336" s="200" t="s">
        <v>34</v>
      </c>
      <c r="F336" s="201" t="s">
        <v>1065</v>
      </c>
      <c r="G336" s="199"/>
      <c r="H336" s="202">
        <v>1.284</v>
      </c>
      <c r="I336" s="203"/>
      <c r="J336" s="199"/>
      <c r="K336" s="199"/>
      <c r="L336" s="204"/>
      <c r="M336" s="205"/>
      <c r="N336" s="206"/>
      <c r="O336" s="206"/>
      <c r="P336" s="206"/>
      <c r="Q336" s="206"/>
      <c r="R336" s="206"/>
      <c r="S336" s="206"/>
      <c r="T336" s="207"/>
      <c r="AT336" s="208" t="s">
        <v>186</v>
      </c>
      <c r="AU336" s="208" t="s">
        <v>173</v>
      </c>
      <c r="AV336" s="13" t="s">
        <v>22</v>
      </c>
      <c r="AW336" s="13" t="s">
        <v>39</v>
      </c>
      <c r="AX336" s="13" t="s">
        <v>77</v>
      </c>
      <c r="AY336" s="208" t="s">
        <v>155</v>
      </c>
    </row>
    <row r="337" spans="1:65" s="14" customFormat="1" ht="11.25">
      <c r="B337" s="209"/>
      <c r="C337" s="210"/>
      <c r="D337" s="191" t="s">
        <v>186</v>
      </c>
      <c r="E337" s="211" t="s">
        <v>34</v>
      </c>
      <c r="F337" s="212" t="s">
        <v>218</v>
      </c>
      <c r="G337" s="210"/>
      <c r="H337" s="213">
        <v>1.284</v>
      </c>
      <c r="I337" s="214"/>
      <c r="J337" s="210"/>
      <c r="K337" s="210"/>
      <c r="L337" s="215"/>
      <c r="M337" s="216"/>
      <c r="N337" s="217"/>
      <c r="O337" s="217"/>
      <c r="P337" s="217"/>
      <c r="Q337" s="217"/>
      <c r="R337" s="217"/>
      <c r="S337" s="217"/>
      <c r="T337" s="218"/>
      <c r="AT337" s="219" t="s">
        <v>186</v>
      </c>
      <c r="AU337" s="219" t="s">
        <v>173</v>
      </c>
      <c r="AV337" s="14" t="s">
        <v>162</v>
      </c>
      <c r="AW337" s="14" t="s">
        <v>39</v>
      </c>
      <c r="AX337" s="14" t="s">
        <v>23</v>
      </c>
      <c r="AY337" s="219" t="s">
        <v>155</v>
      </c>
    </row>
    <row r="338" spans="1:65" s="2" customFormat="1" ht="24.2" customHeight="1">
      <c r="A338" s="34"/>
      <c r="B338" s="35"/>
      <c r="C338" s="178" t="s">
        <v>596</v>
      </c>
      <c r="D338" s="178" t="s">
        <v>157</v>
      </c>
      <c r="E338" s="179" t="s">
        <v>491</v>
      </c>
      <c r="F338" s="180" t="s">
        <v>492</v>
      </c>
      <c r="G338" s="181" t="s">
        <v>160</v>
      </c>
      <c r="H338" s="182">
        <v>1.08</v>
      </c>
      <c r="I338" s="183"/>
      <c r="J338" s="184">
        <f>ROUND(I338*H338,2)</f>
        <v>0</v>
      </c>
      <c r="K338" s="180" t="s">
        <v>161</v>
      </c>
      <c r="L338" s="39"/>
      <c r="M338" s="185" t="s">
        <v>34</v>
      </c>
      <c r="N338" s="186" t="s">
        <v>48</v>
      </c>
      <c r="O338" s="64"/>
      <c r="P338" s="187">
        <f>O338*H338</f>
        <v>0</v>
      </c>
      <c r="Q338" s="187">
        <v>1.45328E-2</v>
      </c>
      <c r="R338" s="187">
        <f>Q338*H338</f>
        <v>1.5695424000000003E-2</v>
      </c>
      <c r="S338" s="187">
        <v>0</v>
      </c>
      <c r="T338" s="18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9" t="s">
        <v>162</v>
      </c>
      <c r="AT338" s="189" t="s">
        <v>157</v>
      </c>
      <c r="AU338" s="189" t="s">
        <v>173</v>
      </c>
      <c r="AY338" s="16" t="s">
        <v>155</v>
      </c>
      <c r="BE338" s="190">
        <f>IF(N338="základní",J338,0)</f>
        <v>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6" t="s">
        <v>23</v>
      </c>
      <c r="BK338" s="190">
        <f>ROUND(I338*H338,2)</f>
        <v>0</v>
      </c>
      <c r="BL338" s="16" t="s">
        <v>162</v>
      </c>
      <c r="BM338" s="189" t="s">
        <v>1066</v>
      </c>
    </row>
    <row r="339" spans="1:65" s="2" customFormat="1" ht="19.5">
      <c r="A339" s="34"/>
      <c r="B339" s="35"/>
      <c r="C339" s="36"/>
      <c r="D339" s="191" t="s">
        <v>164</v>
      </c>
      <c r="E339" s="36"/>
      <c r="F339" s="192" t="s">
        <v>494</v>
      </c>
      <c r="G339" s="36"/>
      <c r="H339" s="36"/>
      <c r="I339" s="193"/>
      <c r="J339" s="36"/>
      <c r="K339" s="36"/>
      <c r="L339" s="39"/>
      <c r="M339" s="194"/>
      <c r="N339" s="195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6" t="s">
        <v>164</v>
      </c>
      <c r="AU339" s="16" t="s">
        <v>173</v>
      </c>
    </row>
    <row r="340" spans="1:65" s="2" customFormat="1" ht="11.25">
      <c r="A340" s="34"/>
      <c r="B340" s="35"/>
      <c r="C340" s="36"/>
      <c r="D340" s="196" t="s">
        <v>166</v>
      </c>
      <c r="E340" s="36"/>
      <c r="F340" s="197" t="s">
        <v>495</v>
      </c>
      <c r="G340" s="36"/>
      <c r="H340" s="36"/>
      <c r="I340" s="193"/>
      <c r="J340" s="36"/>
      <c r="K340" s="36"/>
      <c r="L340" s="39"/>
      <c r="M340" s="194"/>
      <c r="N340" s="195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6" t="s">
        <v>166</v>
      </c>
      <c r="AU340" s="16" t="s">
        <v>173</v>
      </c>
    </row>
    <row r="341" spans="1:65" s="2" customFormat="1" ht="19.5">
      <c r="A341" s="34"/>
      <c r="B341" s="35"/>
      <c r="C341" s="36"/>
      <c r="D341" s="191" t="s">
        <v>256</v>
      </c>
      <c r="E341" s="36"/>
      <c r="F341" s="220" t="s">
        <v>1067</v>
      </c>
      <c r="G341" s="36"/>
      <c r="H341" s="36"/>
      <c r="I341" s="193"/>
      <c r="J341" s="36"/>
      <c r="K341" s="36"/>
      <c r="L341" s="39"/>
      <c r="M341" s="194"/>
      <c r="N341" s="195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6" t="s">
        <v>256</v>
      </c>
      <c r="AU341" s="16" t="s">
        <v>173</v>
      </c>
    </row>
    <row r="342" spans="1:65" s="13" customFormat="1" ht="11.25">
      <c r="B342" s="198"/>
      <c r="C342" s="199"/>
      <c r="D342" s="191" t="s">
        <v>186</v>
      </c>
      <c r="E342" s="200" t="s">
        <v>34</v>
      </c>
      <c r="F342" s="201" t="s">
        <v>1068</v>
      </c>
      <c r="G342" s="199"/>
      <c r="H342" s="202">
        <v>1.08</v>
      </c>
      <c r="I342" s="203"/>
      <c r="J342" s="199"/>
      <c r="K342" s="199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186</v>
      </c>
      <c r="AU342" s="208" t="s">
        <v>173</v>
      </c>
      <c r="AV342" s="13" t="s">
        <v>22</v>
      </c>
      <c r="AW342" s="13" t="s">
        <v>39</v>
      </c>
      <c r="AX342" s="13" t="s">
        <v>23</v>
      </c>
      <c r="AY342" s="208" t="s">
        <v>155</v>
      </c>
    </row>
    <row r="343" spans="1:65" s="2" customFormat="1" ht="24.2" customHeight="1">
      <c r="A343" s="34"/>
      <c r="B343" s="35"/>
      <c r="C343" s="178" t="s">
        <v>607</v>
      </c>
      <c r="D343" s="178" t="s">
        <v>157</v>
      </c>
      <c r="E343" s="179" t="s">
        <v>499</v>
      </c>
      <c r="F343" s="180" t="s">
        <v>500</v>
      </c>
      <c r="G343" s="181" t="s">
        <v>160</v>
      </c>
      <c r="H343" s="182">
        <v>3.24</v>
      </c>
      <c r="I343" s="183"/>
      <c r="J343" s="184">
        <f>ROUND(I343*H343,2)</f>
        <v>0</v>
      </c>
      <c r="K343" s="180" t="s">
        <v>161</v>
      </c>
      <c r="L343" s="39"/>
      <c r="M343" s="185" t="s">
        <v>34</v>
      </c>
      <c r="N343" s="186" t="s">
        <v>48</v>
      </c>
      <c r="O343" s="64"/>
      <c r="P343" s="187">
        <f>O343*H343</f>
        <v>0</v>
      </c>
      <c r="Q343" s="187">
        <v>1.5138E-2</v>
      </c>
      <c r="R343" s="187">
        <f>Q343*H343</f>
        <v>4.9047120000000007E-2</v>
      </c>
      <c r="S343" s="187">
        <v>0</v>
      </c>
      <c r="T343" s="18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9" t="s">
        <v>162</v>
      </c>
      <c r="AT343" s="189" t="s">
        <v>157</v>
      </c>
      <c r="AU343" s="189" t="s">
        <v>173</v>
      </c>
      <c r="AY343" s="16" t="s">
        <v>155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6" t="s">
        <v>23</v>
      </c>
      <c r="BK343" s="190">
        <f>ROUND(I343*H343,2)</f>
        <v>0</v>
      </c>
      <c r="BL343" s="16" t="s">
        <v>162</v>
      </c>
      <c r="BM343" s="189" t="s">
        <v>1069</v>
      </c>
    </row>
    <row r="344" spans="1:65" s="2" customFormat="1" ht="19.5">
      <c r="A344" s="34"/>
      <c r="B344" s="35"/>
      <c r="C344" s="36"/>
      <c r="D344" s="191" t="s">
        <v>164</v>
      </c>
      <c r="E344" s="36"/>
      <c r="F344" s="192" t="s">
        <v>502</v>
      </c>
      <c r="G344" s="36"/>
      <c r="H344" s="36"/>
      <c r="I344" s="193"/>
      <c r="J344" s="36"/>
      <c r="K344" s="36"/>
      <c r="L344" s="39"/>
      <c r="M344" s="194"/>
      <c r="N344" s="195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6" t="s">
        <v>164</v>
      </c>
      <c r="AU344" s="16" t="s">
        <v>173</v>
      </c>
    </row>
    <row r="345" spans="1:65" s="2" customFormat="1" ht="11.25">
      <c r="A345" s="34"/>
      <c r="B345" s="35"/>
      <c r="C345" s="36"/>
      <c r="D345" s="196" t="s">
        <v>166</v>
      </c>
      <c r="E345" s="36"/>
      <c r="F345" s="197" t="s">
        <v>503</v>
      </c>
      <c r="G345" s="36"/>
      <c r="H345" s="36"/>
      <c r="I345" s="193"/>
      <c r="J345" s="36"/>
      <c r="K345" s="36"/>
      <c r="L345" s="39"/>
      <c r="M345" s="194"/>
      <c r="N345" s="195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6" t="s">
        <v>166</v>
      </c>
      <c r="AU345" s="16" t="s">
        <v>173</v>
      </c>
    </row>
    <row r="346" spans="1:65" s="13" customFormat="1" ht="11.25">
      <c r="B346" s="198"/>
      <c r="C346" s="199"/>
      <c r="D346" s="191" t="s">
        <v>186</v>
      </c>
      <c r="E346" s="200" t="s">
        <v>34</v>
      </c>
      <c r="F346" s="201" t="s">
        <v>1070</v>
      </c>
      <c r="G346" s="199"/>
      <c r="H346" s="202">
        <v>3.24</v>
      </c>
      <c r="I346" s="203"/>
      <c r="J346" s="199"/>
      <c r="K346" s="199"/>
      <c r="L346" s="204"/>
      <c r="M346" s="205"/>
      <c r="N346" s="206"/>
      <c r="O346" s="206"/>
      <c r="P346" s="206"/>
      <c r="Q346" s="206"/>
      <c r="R346" s="206"/>
      <c r="S346" s="206"/>
      <c r="T346" s="207"/>
      <c r="AT346" s="208" t="s">
        <v>186</v>
      </c>
      <c r="AU346" s="208" t="s">
        <v>173</v>
      </c>
      <c r="AV346" s="13" t="s">
        <v>22</v>
      </c>
      <c r="AW346" s="13" t="s">
        <v>39</v>
      </c>
      <c r="AX346" s="13" t="s">
        <v>23</v>
      </c>
      <c r="AY346" s="208" t="s">
        <v>155</v>
      </c>
    </row>
    <row r="347" spans="1:65" s="2" customFormat="1" ht="33" customHeight="1">
      <c r="A347" s="34"/>
      <c r="B347" s="35"/>
      <c r="C347" s="178" t="s">
        <v>613</v>
      </c>
      <c r="D347" s="178" t="s">
        <v>157</v>
      </c>
      <c r="E347" s="179" t="s">
        <v>522</v>
      </c>
      <c r="F347" s="180" t="s">
        <v>523</v>
      </c>
      <c r="G347" s="181" t="s">
        <v>160</v>
      </c>
      <c r="H347" s="182">
        <v>81</v>
      </c>
      <c r="I347" s="183"/>
      <c r="J347" s="184">
        <f>ROUND(I347*H347,2)</f>
        <v>0</v>
      </c>
      <c r="K347" s="180" t="s">
        <v>161</v>
      </c>
      <c r="L347" s="39"/>
      <c r="M347" s="185" t="s">
        <v>34</v>
      </c>
      <c r="N347" s="186" t="s">
        <v>48</v>
      </c>
      <c r="O347" s="64"/>
      <c r="P347" s="187">
        <f>O347*H347</f>
        <v>0</v>
      </c>
      <c r="Q347" s="187">
        <v>1.4999999999999999E-4</v>
      </c>
      <c r="R347" s="187">
        <f>Q347*H347</f>
        <v>1.2149999999999999E-2</v>
      </c>
      <c r="S347" s="187">
        <v>0</v>
      </c>
      <c r="T347" s="18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9" t="s">
        <v>269</v>
      </c>
      <c r="AT347" s="189" t="s">
        <v>157</v>
      </c>
      <c r="AU347" s="189" t="s">
        <v>173</v>
      </c>
      <c r="AY347" s="16" t="s">
        <v>155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6" t="s">
        <v>23</v>
      </c>
      <c r="BK347" s="190">
        <f>ROUND(I347*H347,2)</f>
        <v>0</v>
      </c>
      <c r="BL347" s="16" t="s">
        <v>269</v>
      </c>
      <c r="BM347" s="189" t="s">
        <v>1071</v>
      </c>
    </row>
    <row r="348" spans="1:65" s="2" customFormat="1" ht="29.25">
      <c r="A348" s="34"/>
      <c r="B348" s="35"/>
      <c r="C348" s="36"/>
      <c r="D348" s="191" t="s">
        <v>164</v>
      </c>
      <c r="E348" s="36"/>
      <c r="F348" s="192" t="s">
        <v>525</v>
      </c>
      <c r="G348" s="36"/>
      <c r="H348" s="36"/>
      <c r="I348" s="193"/>
      <c r="J348" s="36"/>
      <c r="K348" s="36"/>
      <c r="L348" s="39"/>
      <c r="M348" s="194"/>
      <c r="N348" s="195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6" t="s">
        <v>164</v>
      </c>
      <c r="AU348" s="16" t="s">
        <v>173</v>
      </c>
    </row>
    <row r="349" spans="1:65" s="2" customFormat="1" ht="11.25">
      <c r="A349" s="34"/>
      <c r="B349" s="35"/>
      <c r="C349" s="36"/>
      <c r="D349" s="196" t="s">
        <v>166</v>
      </c>
      <c r="E349" s="36"/>
      <c r="F349" s="197" t="s">
        <v>526</v>
      </c>
      <c r="G349" s="36"/>
      <c r="H349" s="36"/>
      <c r="I349" s="193"/>
      <c r="J349" s="36"/>
      <c r="K349" s="36"/>
      <c r="L349" s="39"/>
      <c r="M349" s="194"/>
      <c r="N349" s="195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6" t="s">
        <v>166</v>
      </c>
      <c r="AU349" s="16" t="s">
        <v>173</v>
      </c>
    </row>
    <row r="350" spans="1:65" s="12" customFormat="1" ht="22.9" customHeight="1">
      <c r="B350" s="162"/>
      <c r="C350" s="163"/>
      <c r="D350" s="164" t="s">
        <v>76</v>
      </c>
      <c r="E350" s="176" t="s">
        <v>571</v>
      </c>
      <c r="F350" s="176" t="s">
        <v>572</v>
      </c>
      <c r="G350" s="163"/>
      <c r="H350" s="163"/>
      <c r="I350" s="166"/>
      <c r="J350" s="177">
        <f>BK350</f>
        <v>0</v>
      </c>
      <c r="K350" s="163"/>
      <c r="L350" s="168"/>
      <c r="M350" s="169"/>
      <c r="N350" s="170"/>
      <c r="O350" s="170"/>
      <c r="P350" s="171">
        <f>SUM(P351:P373)</f>
        <v>0</v>
      </c>
      <c r="Q350" s="170"/>
      <c r="R350" s="171">
        <f>SUM(R351:R373)</f>
        <v>0</v>
      </c>
      <c r="S350" s="170"/>
      <c r="T350" s="172">
        <f>SUM(T351:T373)</f>
        <v>0</v>
      </c>
      <c r="AR350" s="173" t="s">
        <v>23</v>
      </c>
      <c r="AT350" s="174" t="s">
        <v>76</v>
      </c>
      <c r="AU350" s="174" t="s">
        <v>23</v>
      </c>
      <c r="AY350" s="173" t="s">
        <v>155</v>
      </c>
      <c r="BK350" s="175">
        <f>SUM(BK351:BK373)</f>
        <v>0</v>
      </c>
    </row>
    <row r="351" spans="1:65" s="2" customFormat="1" ht="24.2" customHeight="1">
      <c r="A351" s="34"/>
      <c r="B351" s="35"/>
      <c r="C351" s="178" t="s">
        <v>619</v>
      </c>
      <c r="D351" s="178" t="s">
        <v>157</v>
      </c>
      <c r="E351" s="179" t="s">
        <v>1072</v>
      </c>
      <c r="F351" s="180" t="s">
        <v>1073</v>
      </c>
      <c r="G351" s="181" t="s">
        <v>280</v>
      </c>
      <c r="H351" s="182">
        <v>27.167999999999999</v>
      </c>
      <c r="I351" s="183"/>
      <c r="J351" s="184">
        <f>ROUND(I351*H351,2)</f>
        <v>0</v>
      </c>
      <c r="K351" s="180" t="s">
        <v>161</v>
      </c>
      <c r="L351" s="39"/>
      <c r="M351" s="185" t="s">
        <v>34</v>
      </c>
      <c r="N351" s="186" t="s">
        <v>48</v>
      </c>
      <c r="O351" s="64"/>
      <c r="P351" s="187">
        <f>O351*H351</f>
        <v>0</v>
      </c>
      <c r="Q351" s="187">
        <v>0</v>
      </c>
      <c r="R351" s="187">
        <f>Q351*H351</f>
        <v>0</v>
      </c>
      <c r="S351" s="187">
        <v>0</v>
      </c>
      <c r="T351" s="18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9" t="s">
        <v>162</v>
      </c>
      <c r="AT351" s="189" t="s">
        <v>157</v>
      </c>
      <c r="AU351" s="189" t="s">
        <v>22</v>
      </c>
      <c r="AY351" s="16" t="s">
        <v>155</v>
      </c>
      <c r="BE351" s="190">
        <f>IF(N351="základní",J351,0)</f>
        <v>0</v>
      </c>
      <c r="BF351" s="190">
        <f>IF(N351="snížená",J351,0)</f>
        <v>0</v>
      </c>
      <c r="BG351" s="190">
        <f>IF(N351="zákl. přenesená",J351,0)</f>
        <v>0</v>
      </c>
      <c r="BH351" s="190">
        <f>IF(N351="sníž. přenesená",J351,0)</f>
        <v>0</v>
      </c>
      <c r="BI351" s="190">
        <f>IF(N351="nulová",J351,0)</f>
        <v>0</v>
      </c>
      <c r="BJ351" s="16" t="s">
        <v>23</v>
      </c>
      <c r="BK351" s="190">
        <f>ROUND(I351*H351,2)</f>
        <v>0</v>
      </c>
      <c r="BL351" s="16" t="s">
        <v>162</v>
      </c>
      <c r="BM351" s="189" t="s">
        <v>1074</v>
      </c>
    </row>
    <row r="352" spans="1:65" s="2" customFormat="1" ht="19.5">
      <c r="A352" s="34"/>
      <c r="B352" s="35"/>
      <c r="C352" s="36"/>
      <c r="D352" s="191" t="s">
        <v>164</v>
      </c>
      <c r="E352" s="36"/>
      <c r="F352" s="192" t="s">
        <v>1075</v>
      </c>
      <c r="G352" s="36"/>
      <c r="H352" s="36"/>
      <c r="I352" s="193"/>
      <c r="J352" s="36"/>
      <c r="K352" s="36"/>
      <c r="L352" s="39"/>
      <c r="M352" s="194"/>
      <c r="N352" s="195"/>
      <c r="O352" s="64"/>
      <c r="P352" s="64"/>
      <c r="Q352" s="64"/>
      <c r="R352" s="64"/>
      <c r="S352" s="64"/>
      <c r="T352" s="65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6" t="s">
        <v>164</v>
      </c>
      <c r="AU352" s="16" t="s">
        <v>22</v>
      </c>
    </row>
    <row r="353" spans="1:65" s="2" customFormat="1" ht="11.25">
      <c r="A353" s="34"/>
      <c r="B353" s="35"/>
      <c r="C353" s="36"/>
      <c r="D353" s="196" t="s">
        <v>166</v>
      </c>
      <c r="E353" s="36"/>
      <c r="F353" s="197" t="s">
        <v>1076</v>
      </c>
      <c r="G353" s="36"/>
      <c r="H353" s="36"/>
      <c r="I353" s="193"/>
      <c r="J353" s="36"/>
      <c r="K353" s="36"/>
      <c r="L353" s="39"/>
      <c r="M353" s="194"/>
      <c r="N353" s="195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6" t="s">
        <v>166</v>
      </c>
      <c r="AU353" s="16" t="s">
        <v>22</v>
      </c>
    </row>
    <row r="354" spans="1:65" s="13" customFormat="1" ht="11.25">
      <c r="B354" s="198"/>
      <c r="C354" s="199"/>
      <c r="D354" s="191" t="s">
        <v>186</v>
      </c>
      <c r="E354" s="200" t="s">
        <v>34</v>
      </c>
      <c r="F354" s="201" t="s">
        <v>1077</v>
      </c>
      <c r="G354" s="199"/>
      <c r="H354" s="202">
        <v>27.167999999999999</v>
      </c>
      <c r="I354" s="203"/>
      <c r="J354" s="199"/>
      <c r="K354" s="199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186</v>
      </c>
      <c r="AU354" s="208" t="s">
        <v>22</v>
      </c>
      <c r="AV354" s="13" t="s">
        <v>22</v>
      </c>
      <c r="AW354" s="13" t="s">
        <v>39</v>
      </c>
      <c r="AX354" s="13" t="s">
        <v>23</v>
      </c>
      <c r="AY354" s="208" t="s">
        <v>155</v>
      </c>
    </row>
    <row r="355" spans="1:65" s="2" customFormat="1" ht="24.2" customHeight="1">
      <c r="A355" s="34"/>
      <c r="B355" s="35"/>
      <c r="C355" s="178" t="s">
        <v>626</v>
      </c>
      <c r="D355" s="178" t="s">
        <v>157</v>
      </c>
      <c r="E355" s="179" t="s">
        <v>1078</v>
      </c>
      <c r="F355" s="180" t="s">
        <v>1079</v>
      </c>
      <c r="G355" s="181" t="s">
        <v>280</v>
      </c>
      <c r="H355" s="182">
        <v>27.167999999999999</v>
      </c>
      <c r="I355" s="183"/>
      <c r="J355" s="184">
        <f>ROUND(I355*H355,2)</f>
        <v>0</v>
      </c>
      <c r="K355" s="180" t="s">
        <v>161</v>
      </c>
      <c r="L355" s="39"/>
      <c r="M355" s="185" t="s">
        <v>34</v>
      </c>
      <c r="N355" s="186" t="s">
        <v>48</v>
      </c>
      <c r="O355" s="64"/>
      <c r="P355" s="187">
        <f>O355*H355</f>
        <v>0</v>
      </c>
      <c r="Q355" s="187">
        <v>0</v>
      </c>
      <c r="R355" s="187">
        <f>Q355*H355</f>
        <v>0</v>
      </c>
      <c r="S355" s="187">
        <v>0</v>
      </c>
      <c r="T355" s="18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9" t="s">
        <v>162</v>
      </c>
      <c r="AT355" s="189" t="s">
        <v>157</v>
      </c>
      <c r="AU355" s="189" t="s">
        <v>22</v>
      </c>
      <c r="AY355" s="16" t="s">
        <v>155</v>
      </c>
      <c r="BE355" s="190">
        <f>IF(N355="základní",J355,0)</f>
        <v>0</v>
      </c>
      <c r="BF355" s="190">
        <f>IF(N355="snížená",J355,0)</f>
        <v>0</v>
      </c>
      <c r="BG355" s="190">
        <f>IF(N355="zákl. přenesená",J355,0)</f>
        <v>0</v>
      </c>
      <c r="BH355" s="190">
        <f>IF(N355="sníž. přenesená",J355,0)</f>
        <v>0</v>
      </c>
      <c r="BI355" s="190">
        <f>IF(N355="nulová",J355,0)</f>
        <v>0</v>
      </c>
      <c r="BJ355" s="16" t="s">
        <v>23</v>
      </c>
      <c r="BK355" s="190">
        <f>ROUND(I355*H355,2)</f>
        <v>0</v>
      </c>
      <c r="BL355" s="16" t="s">
        <v>162</v>
      </c>
      <c r="BM355" s="189" t="s">
        <v>1080</v>
      </c>
    </row>
    <row r="356" spans="1:65" s="2" customFormat="1" ht="29.25">
      <c r="A356" s="34"/>
      <c r="B356" s="35"/>
      <c r="C356" s="36"/>
      <c r="D356" s="191" t="s">
        <v>164</v>
      </c>
      <c r="E356" s="36"/>
      <c r="F356" s="192" t="s">
        <v>1081</v>
      </c>
      <c r="G356" s="36"/>
      <c r="H356" s="36"/>
      <c r="I356" s="193"/>
      <c r="J356" s="36"/>
      <c r="K356" s="36"/>
      <c r="L356" s="39"/>
      <c r="M356" s="194"/>
      <c r="N356" s="195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6" t="s">
        <v>164</v>
      </c>
      <c r="AU356" s="16" t="s">
        <v>22</v>
      </c>
    </row>
    <row r="357" spans="1:65" s="2" customFormat="1" ht="11.25">
      <c r="A357" s="34"/>
      <c r="B357" s="35"/>
      <c r="C357" s="36"/>
      <c r="D357" s="196" t="s">
        <v>166</v>
      </c>
      <c r="E357" s="36"/>
      <c r="F357" s="197" t="s">
        <v>1082</v>
      </c>
      <c r="G357" s="36"/>
      <c r="H357" s="36"/>
      <c r="I357" s="193"/>
      <c r="J357" s="36"/>
      <c r="K357" s="36"/>
      <c r="L357" s="39"/>
      <c r="M357" s="194"/>
      <c r="N357" s="195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6" t="s">
        <v>166</v>
      </c>
      <c r="AU357" s="16" t="s">
        <v>22</v>
      </c>
    </row>
    <row r="358" spans="1:65" s="13" customFormat="1" ht="11.25">
      <c r="B358" s="198"/>
      <c r="C358" s="199"/>
      <c r="D358" s="191" t="s">
        <v>186</v>
      </c>
      <c r="E358" s="200" t="s">
        <v>34</v>
      </c>
      <c r="F358" s="201" t="s">
        <v>1083</v>
      </c>
      <c r="G358" s="199"/>
      <c r="H358" s="202">
        <v>27.167999999999999</v>
      </c>
      <c r="I358" s="203"/>
      <c r="J358" s="199"/>
      <c r="K358" s="199"/>
      <c r="L358" s="204"/>
      <c r="M358" s="205"/>
      <c r="N358" s="206"/>
      <c r="O358" s="206"/>
      <c r="P358" s="206"/>
      <c r="Q358" s="206"/>
      <c r="R358" s="206"/>
      <c r="S358" s="206"/>
      <c r="T358" s="207"/>
      <c r="AT358" s="208" t="s">
        <v>186</v>
      </c>
      <c r="AU358" s="208" t="s">
        <v>22</v>
      </c>
      <c r="AV358" s="13" t="s">
        <v>22</v>
      </c>
      <c r="AW358" s="13" t="s">
        <v>39</v>
      </c>
      <c r="AX358" s="13" t="s">
        <v>23</v>
      </c>
      <c r="AY358" s="208" t="s">
        <v>155</v>
      </c>
    </row>
    <row r="359" spans="1:65" s="2" customFormat="1" ht="24.2" customHeight="1">
      <c r="A359" s="34"/>
      <c r="B359" s="35"/>
      <c r="C359" s="178" t="s">
        <v>630</v>
      </c>
      <c r="D359" s="178" t="s">
        <v>157</v>
      </c>
      <c r="E359" s="179" t="s">
        <v>1084</v>
      </c>
      <c r="F359" s="180" t="s">
        <v>1085</v>
      </c>
      <c r="G359" s="181" t="s">
        <v>280</v>
      </c>
      <c r="H359" s="182">
        <v>543.36</v>
      </c>
      <c r="I359" s="183"/>
      <c r="J359" s="184">
        <f>ROUND(I359*H359,2)</f>
        <v>0</v>
      </c>
      <c r="K359" s="180" t="s">
        <v>161</v>
      </c>
      <c r="L359" s="39"/>
      <c r="M359" s="185" t="s">
        <v>34</v>
      </c>
      <c r="N359" s="186" t="s">
        <v>48</v>
      </c>
      <c r="O359" s="64"/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9" t="s">
        <v>162</v>
      </c>
      <c r="AT359" s="189" t="s">
        <v>157</v>
      </c>
      <c r="AU359" s="189" t="s">
        <v>22</v>
      </c>
      <c r="AY359" s="16" t="s">
        <v>155</v>
      </c>
      <c r="BE359" s="190">
        <f>IF(N359="základní",J359,0)</f>
        <v>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6" t="s">
        <v>23</v>
      </c>
      <c r="BK359" s="190">
        <f>ROUND(I359*H359,2)</f>
        <v>0</v>
      </c>
      <c r="BL359" s="16" t="s">
        <v>162</v>
      </c>
      <c r="BM359" s="189" t="s">
        <v>1086</v>
      </c>
    </row>
    <row r="360" spans="1:65" s="2" customFormat="1" ht="39">
      <c r="A360" s="34"/>
      <c r="B360" s="35"/>
      <c r="C360" s="36"/>
      <c r="D360" s="191" t="s">
        <v>164</v>
      </c>
      <c r="E360" s="36"/>
      <c r="F360" s="192" t="s">
        <v>1087</v>
      </c>
      <c r="G360" s="36"/>
      <c r="H360" s="36"/>
      <c r="I360" s="193"/>
      <c r="J360" s="36"/>
      <c r="K360" s="36"/>
      <c r="L360" s="39"/>
      <c r="M360" s="194"/>
      <c r="N360" s="195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6" t="s">
        <v>164</v>
      </c>
      <c r="AU360" s="16" t="s">
        <v>22</v>
      </c>
    </row>
    <row r="361" spans="1:65" s="2" customFormat="1" ht="11.25">
      <c r="A361" s="34"/>
      <c r="B361" s="35"/>
      <c r="C361" s="36"/>
      <c r="D361" s="196" t="s">
        <v>166</v>
      </c>
      <c r="E361" s="36"/>
      <c r="F361" s="197" t="s">
        <v>1088</v>
      </c>
      <c r="G361" s="36"/>
      <c r="H361" s="36"/>
      <c r="I361" s="193"/>
      <c r="J361" s="36"/>
      <c r="K361" s="36"/>
      <c r="L361" s="39"/>
      <c r="M361" s="194"/>
      <c r="N361" s="195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6" t="s">
        <v>166</v>
      </c>
      <c r="AU361" s="16" t="s">
        <v>22</v>
      </c>
    </row>
    <row r="362" spans="1:65" s="13" customFormat="1" ht="11.25">
      <c r="B362" s="198"/>
      <c r="C362" s="199"/>
      <c r="D362" s="191" t="s">
        <v>186</v>
      </c>
      <c r="E362" s="200" t="s">
        <v>34</v>
      </c>
      <c r="F362" s="201" t="s">
        <v>1089</v>
      </c>
      <c r="G362" s="199"/>
      <c r="H362" s="202">
        <v>543.36</v>
      </c>
      <c r="I362" s="203"/>
      <c r="J362" s="199"/>
      <c r="K362" s="199"/>
      <c r="L362" s="204"/>
      <c r="M362" s="205"/>
      <c r="N362" s="206"/>
      <c r="O362" s="206"/>
      <c r="P362" s="206"/>
      <c r="Q362" s="206"/>
      <c r="R362" s="206"/>
      <c r="S362" s="206"/>
      <c r="T362" s="207"/>
      <c r="AT362" s="208" t="s">
        <v>186</v>
      </c>
      <c r="AU362" s="208" t="s">
        <v>22</v>
      </c>
      <c r="AV362" s="13" t="s">
        <v>22</v>
      </c>
      <c r="AW362" s="13" t="s">
        <v>39</v>
      </c>
      <c r="AX362" s="13" t="s">
        <v>23</v>
      </c>
      <c r="AY362" s="208" t="s">
        <v>155</v>
      </c>
    </row>
    <row r="363" spans="1:65" s="2" customFormat="1" ht="37.9" customHeight="1">
      <c r="A363" s="34"/>
      <c r="B363" s="35"/>
      <c r="C363" s="178" t="s">
        <v>634</v>
      </c>
      <c r="D363" s="178" t="s">
        <v>157</v>
      </c>
      <c r="E363" s="179" t="s">
        <v>1090</v>
      </c>
      <c r="F363" s="180" t="s">
        <v>1091</v>
      </c>
      <c r="G363" s="181" t="s">
        <v>280</v>
      </c>
      <c r="H363" s="182">
        <v>27.167999999999999</v>
      </c>
      <c r="I363" s="183"/>
      <c r="J363" s="184">
        <f>ROUND(I363*H363,2)</f>
        <v>0</v>
      </c>
      <c r="K363" s="180" t="s">
        <v>161</v>
      </c>
      <c r="L363" s="39"/>
      <c r="M363" s="185" t="s">
        <v>34</v>
      </c>
      <c r="N363" s="186" t="s">
        <v>48</v>
      </c>
      <c r="O363" s="64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162</v>
      </c>
      <c r="AT363" s="189" t="s">
        <v>157</v>
      </c>
      <c r="AU363" s="189" t="s">
        <v>22</v>
      </c>
      <c r="AY363" s="16" t="s">
        <v>155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6" t="s">
        <v>23</v>
      </c>
      <c r="BK363" s="190">
        <f>ROUND(I363*H363,2)</f>
        <v>0</v>
      </c>
      <c r="BL363" s="16" t="s">
        <v>162</v>
      </c>
      <c r="BM363" s="189" t="s">
        <v>1092</v>
      </c>
    </row>
    <row r="364" spans="1:65" s="2" customFormat="1" ht="29.25">
      <c r="A364" s="34"/>
      <c r="B364" s="35"/>
      <c r="C364" s="36"/>
      <c r="D364" s="191" t="s">
        <v>164</v>
      </c>
      <c r="E364" s="36"/>
      <c r="F364" s="192" t="s">
        <v>1093</v>
      </c>
      <c r="G364" s="36"/>
      <c r="H364" s="36"/>
      <c r="I364" s="193"/>
      <c r="J364" s="36"/>
      <c r="K364" s="36"/>
      <c r="L364" s="39"/>
      <c r="M364" s="194"/>
      <c r="N364" s="195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6" t="s">
        <v>164</v>
      </c>
      <c r="AU364" s="16" t="s">
        <v>22</v>
      </c>
    </row>
    <row r="365" spans="1:65" s="2" customFormat="1" ht="11.25">
      <c r="A365" s="34"/>
      <c r="B365" s="35"/>
      <c r="C365" s="36"/>
      <c r="D365" s="196" t="s">
        <v>166</v>
      </c>
      <c r="E365" s="36"/>
      <c r="F365" s="197" t="s">
        <v>1094</v>
      </c>
      <c r="G365" s="36"/>
      <c r="H365" s="36"/>
      <c r="I365" s="193"/>
      <c r="J365" s="36"/>
      <c r="K365" s="36"/>
      <c r="L365" s="39"/>
      <c r="M365" s="194"/>
      <c r="N365" s="195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6" t="s">
        <v>166</v>
      </c>
      <c r="AU365" s="16" t="s">
        <v>22</v>
      </c>
    </row>
    <row r="366" spans="1:65" s="2" customFormat="1" ht="19.5">
      <c r="A366" s="34"/>
      <c r="B366" s="35"/>
      <c r="C366" s="36"/>
      <c r="D366" s="191" t="s">
        <v>256</v>
      </c>
      <c r="E366" s="36"/>
      <c r="F366" s="220" t="s">
        <v>1095</v>
      </c>
      <c r="G366" s="36"/>
      <c r="H366" s="36"/>
      <c r="I366" s="193"/>
      <c r="J366" s="36"/>
      <c r="K366" s="36"/>
      <c r="L366" s="39"/>
      <c r="M366" s="194"/>
      <c r="N366" s="195"/>
      <c r="O366" s="64"/>
      <c r="P366" s="64"/>
      <c r="Q366" s="64"/>
      <c r="R366" s="64"/>
      <c r="S366" s="64"/>
      <c r="T366" s="65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6" t="s">
        <v>256</v>
      </c>
      <c r="AU366" s="16" t="s">
        <v>22</v>
      </c>
    </row>
    <row r="367" spans="1:65" s="2" customFormat="1" ht="21.75" customHeight="1">
      <c r="A367" s="34"/>
      <c r="B367" s="35"/>
      <c r="C367" s="178" t="s">
        <v>640</v>
      </c>
      <c r="D367" s="178" t="s">
        <v>157</v>
      </c>
      <c r="E367" s="179" t="s">
        <v>1096</v>
      </c>
      <c r="F367" s="180" t="s">
        <v>1097</v>
      </c>
      <c r="G367" s="181" t="s">
        <v>176</v>
      </c>
      <c r="H367" s="182">
        <v>8</v>
      </c>
      <c r="I367" s="183"/>
      <c r="J367" s="184">
        <f>ROUND(I367*H367,2)</f>
        <v>0</v>
      </c>
      <c r="K367" s="180" t="s">
        <v>161</v>
      </c>
      <c r="L367" s="39"/>
      <c r="M367" s="185" t="s">
        <v>34</v>
      </c>
      <c r="N367" s="186" t="s">
        <v>48</v>
      </c>
      <c r="O367" s="64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9" t="s">
        <v>162</v>
      </c>
      <c r="AT367" s="189" t="s">
        <v>157</v>
      </c>
      <c r="AU367" s="189" t="s">
        <v>22</v>
      </c>
      <c r="AY367" s="16" t="s">
        <v>155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6" t="s">
        <v>23</v>
      </c>
      <c r="BK367" s="190">
        <f>ROUND(I367*H367,2)</f>
        <v>0</v>
      </c>
      <c r="BL367" s="16" t="s">
        <v>162</v>
      </c>
      <c r="BM367" s="189" t="s">
        <v>1098</v>
      </c>
    </row>
    <row r="368" spans="1:65" s="2" customFormat="1" ht="11.25">
      <c r="A368" s="34"/>
      <c r="B368" s="35"/>
      <c r="C368" s="36"/>
      <c r="D368" s="191" t="s">
        <v>164</v>
      </c>
      <c r="E368" s="36"/>
      <c r="F368" s="192" t="s">
        <v>1099</v>
      </c>
      <c r="G368" s="36"/>
      <c r="H368" s="36"/>
      <c r="I368" s="193"/>
      <c r="J368" s="36"/>
      <c r="K368" s="36"/>
      <c r="L368" s="39"/>
      <c r="M368" s="194"/>
      <c r="N368" s="195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6" t="s">
        <v>164</v>
      </c>
      <c r="AU368" s="16" t="s">
        <v>22</v>
      </c>
    </row>
    <row r="369" spans="1:65" s="2" customFormat="1" ht="11.25">
      <c r="A369" s="34"/>
      <c r="B369" s="35"/>
      <c r="C369" s="36"/>
      <c r="D369" s="196" t="s">
        <v>166</v>
      </c>
      <c r="E369" s="36"/>
      <c r="F369" s="197" t="s">
        <v>1100</v>
      </c>
      <c r="G369" s="36"/>
      <c r="H369" s="36"/>
      <c r="I369" s="193"/>
      <c r="J369" s="36"/>
      <c r="K369" s="36"/>
      <c r="L369" s="39"/>
      <c r="M369" s="194"/>
      <c r="N369" s="195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6" t="s">
        <v>166</v>
      </c>
      <c r="AU369" s="16" t="s">
        <v>22</v>
      </c>
    </row>
    <row r="370" spans="1:65" s="2" customFormat="1" ht="33" customHeight="1">
      <c r="A370" s="34"/>
      <c r="B370" s="35"/>
      <c r="C370" s="178" t="s">
        <v>645</v>
      </c>
      <c r="D370" s="178" t="s">
        <v>157</v>
      </c>
      <c r="E370" s="179" t="s">
        <v>1101</v>
      </c>
      <c r="F370" s="180" t="s">
        <v>1102</v>
      </c>
      <c r="G370" s="181" t="s">
        <v>280</v>
      </c>
      <c r="H370" s="182">
        <v>0.71899999999999997</v>
      </c>
      <c r="I370" s="183"/>
      <c r="J370" s="184">
        <f>ROUND(I370*H370,2)</f>
        <v>0</v>
      </c>
      <c r="K370" s="180" t="s">
        <v>161</v>
      </c>
      <c r="L370" s="39"/>
      <c r="M370" s="185" t="s">
        <v>34</v>
      </c>
      <c r="N370" s="186" t="s">
        <v>48</v>
      </c>
      <c r="O370" s="64"/>
      <c r="P370" s="187">
        <f>O370*H370</f>
        <v>0</v>
      </c>
      <c r="Q370" s="187">
        <v>0</v>
      </c>
      <c r="R370" s="187">
        <f>Q370*H370</f>
        <v>0</v>
      </c>
      <c r="S370" s="187">
        <v>0</v>
      </c>
      <c r="T370" s="188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89" t="s">
        <v>162</v>
      </c>
      <c r="AT370" s="189" t="s">
        <v>157</v>
      </c>
      <c r="AU370" s="189" t="s">
        <v>22</v>
      </c>
      <c r="AY370" s="16" t="s">
        <v>155</v>
      </c>
      <c r="BE370" s="190">
        <f>IF(N370="základní",J370,0)</f>
        <v>0</v>
      </c>
      <c r="BF370" s="190">
        <f>IF(N370="snížená",J370,0)</f>
        <v>0</v>
      </c>
      <c r="BG370" s="190">
        <f>IF(N370="zákl. přenesená",J370,0)</f>
        <v>0</v>
      </c>
      <c r="BH370" s="190">
        <f>IF(N370="sníž. přenesená",J370,0)</f>
        <v>0</v>
      </c>
      <c r="BI370" s="190">
        <f>IF(N370="nulová",J370,0)</f>
        <v>0</v>
      </c>
      <c r="BJ370" s="16" t="s">
        <v>23</v>
      </c>
      <c r="BK370" s="190">
        <f>ROUND(I370*H370,2)</f>
        <v>0</v>
      </c>
      <c r="BL370" s="16" t="s">
        <v>162</v>
      </c>
      <c r="BM370" s="189" t="s">
        <v>1103</v>
      </c>
    </row>
    <row r="371" spans="1:65" s="2" customFormat="1" ht="19.5">
      <c r="A371" s="34"/>
      <c r="B371" s="35"/>
      <c r="C371" s="36"/>
      <c r="D371" s="191" t="s">
        <v>164</v>
      </c>
      <c r="E371" s="36"/>
      <c r="F371" s="192" t="s">
        <v>1104</v>
      </c>
      <c r="G371" s="36"/>
      <c r="H371" s="36"/>
      <c r="I371" s="193"/>
      <c r="J371" s="36"/>
      <c r="K371" s="36"/>
      <c r="L371" s="39"/>
      <c r="M371" s="194"/>
      <c r="N371" s="195"/>
      <c r="O371" s="64"/>
      <c r="P371" s="64"/>
      <c r="Q371" s="64"/>
      <c r="R371" s="64"/>
      <c r="S371" s="64"/>
      <c r="T371" s="65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6" t="s">
        <v>164</v>
      </c>
      <c r="AU371" s="16" t="s">
        <v>22</v>
      </c>
    </row>
    <row r="372" spans="1:65" s="2" customFormat="1" ht="11.25">
      <c r="A372" s="34"/>
      <c r="B372" s="35"/>
      <c r="C372" s="36"/>
      <c r="D372" s="196" t="s">
        <v>166</v>
      </c>
      <c r="E372" s="36"/>
      <c r="F372" s="197" t="s">
        <v>1105</v>
      </c>
      <c r="G372" s="36"/>
      <c r="H372" s="36"/>
      <c r="I372" s="193"/>
      <c r="J372" s="36"/>
      <c r="K372" s="36"/>
      <c r="L372" s="39"/>
      <c r="M372" s="194"/>
      <c r="N372" s="195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6" t="s">
        <v>166</v>
      </c>
      <c r="AU372" s="16" t="s">
        <v>22</v>
      </c>
    </row>
    <row r="373" spans="1:65" s="13" customFormat="1" ht="11.25">
      <c r="B373" s="198"/>
      <c r="C373" s="199"/>
      <c r="D373" s="191" t="s">
        <v>186</v>
      </c>
      <c r="E373" s="200" t="s">
        <v>34</v>
      </c>
      <c r="F373" s="201" t="s">
        <v>1106</v>
      </c>
      <c r="G373" s="199"/>
      <c r="H373" s="202">
        <v>0.71899999999999997</v>
      </c>
      <c r="I373" s="203"/>
      <c r="J373" s="199"/>
      <c r="K373" s="199"/>
      <c r="L373" s="204"/>
      <c r="M373" s="205"/>
      <c r="N373" s="206"/>
      <c r="O373" s="206"/>
      <c r="P373" s="206"/>
      <c r="Q373" s="206"/>
      <c r="R373" s="206"/>
      <c r="S373" s="206"/>
      <c r="T373" s="207"/>
      <c r="AT373" s="208" t="s">
        <v>186</v>
      </c>
      <c r="AU373" s="208" t="s">
        <v>22</v>
      </c>
      <c r="AV373" s="13" t="s">
        <v>22</v>
      </c>
      <c r="AW373" s="13" t="s">
        <v>39</v>
      </c>
      <c r="AX373" s="13" t="s">
        <v>23</v>
      </c>
      <c r="AY373" s="208" t="s">
        <v>155</v>
      </c>
    </row>
    <row r="374" spans="1:65" s="12" customFormat="1" ht="22.9" customHeight="1">
      <c r="B374" s="162"/>
      <c r="C374" s="163"/>
      <c r="D374" s="164" t="s">
        <v>76</v>
      </c>
      <c r="E374" s="176" t="s">
        <v>594</v>
      </c>
      <c r="F374" s="176" t="s">
        <v>595</v>
      </c>
      <c r="G374" s="163"/>
      <c r="H374" s="163"/>
      <c r="I374" s="166"/>
      <c r="J374" s="177">
        <f>BK374</f>
        <v>0</v>
      </c>
      <c r="K374" s="163"/>
      <c r="L374" s="168"/>
      <c r="M374" s="169"/>
      <c r="N374" s="170"/>
      <c r="O374" s="170"/>
      <c r="P374" s="171">
        <f>SUM(P375:P377)</f>
        <v>0</v>
      </c>
      <c r="Q374" s="170"/>
      <c r="R374" s="171">
        <f>SUM(R375:R377)</f>
        <v>0</v>
      </c>
      <c r="S374" s="170"/>
      <c r="T374" s="172">
        <f>SUM(T375:T377)</f>
        <v>0</v>
      </c>
      <c r="AR374" s="173" t="s">
        <v>23</v>
      </c>
      <c r="AT374" s="174" t="s">
        <v>76</v>
      </c>
      <c r="AU374" s="174" t="s">
        <v>23</v>
      </c>
      <c r="AY374" s="173" t="s">
        <v>155</v>
      </c>
      <c r="BK374" s="175">
        <f>SUM(BK375:BK377)</f>
        <v>0</v>
      </c>
    </row>
    <row r="375" spans="1:65" s="2" customFormat="1" ht="24.2" customHeight="1">
      <c r="A375" s="34"/>
      <c r="B375" s="35"/>
      <c r="C375" s="178" t="s">
        <v>653</v>
      </c>
      <c r="D375" s="178" t="s">
        <v>157</v>
      </c>
      <c r="E375" s="179" t="s">
        <v>597</v>
      </c>
      <c r="F375" s="180" t="s">
        <v>598</v>
      </c>
      <c r="G375" s="181" t="s">
        <v>280</v>
      </c>
      <c r="H375" s="182">
        <v>150.72999999999999</v>
      </c>
      <c r="I375" s="183"/>
      <c r="J375" s="184">
        <f>ROUND(I375*H375,2)</f>
        <v>0</v>
      </c>
      <c r="K375" s="180" t="s">
        <v>161</v>
      </c>
      <c r="L375" s="39"/>
      <c r="M375" s="185" t="s">
        <v>34</v>
      </c>
      <c r="N375" s="186" t="s">
        <v>48</v>
      </c>
      <c r="O375" s="64"/>
      <c r="P375" s="187">
        <f>O375*H375</f>
        <v>0</v>
      </c>
      <c r="Q375" s="187">
        <v>0</v>
      </c>
      <c r="R375" s="187">
        <f>Q375*H375</f>
        <v>0</v>
      </c>
      <c r="S375" s="187">
        <v>0</v>
      </c>
      <c r="T375" s="188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89" t="s">
        <v>162</v>
      </c>
      <c r="AT375" s="189" t="s">
        <v>157</v>
      </c>
      <c r="AU375" s="189" t="s">
        <v>22</v>
      </c>
      <c r="AY375" s="16" t="s">
        <v>155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16" t="s">
        <v>23</v>
      </c>
      <c r="BK375" s="190">
        <f>ROUND(I375*H375,2)</f>
        <v>0</v>
      </c>
      <c r="BL375" s="16" t="s">
        <v>162</v>
      </c>
      <c r="BM375" s="189" t="s">
        <v>1107</v>
      </c>
    </row>
    <row r="376" spans="1:65" s="2" customFormat="1" ht="29.25">
      <c r="A376" s="34"/>
      <c r="B376" s="35"/>
      <c r="C376" s="36"/>
      <c r="D376" s="191" t="s">
        <v>164</v>
      </c>
      <c r="E376" s="36"/>
      <c r="F376" s="192" t="s">
        <v>600</v>
      </c>
      <c r="G376" s="36"/>
      <c r="H376" s="36"/>
      <c r="I376" s="193"/>
      <c r="J376" s="36"/>
      <c r="K376" s="36"/>
      <c r="L376" s="39"/>
      <c r="M376" s="194"/>
      <c r="N376" s="195"/>
      <c r="O376" s="64"/>
      <c r="P376" s="64"/>
      <c r="Q376" s="64"/>
      <c r="R376" s="64"/>
      <c r="S376" s="64"/>
      <c r="T376" s="65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6" t="s">
        <v>164</v>
      </c>
      <c r="AU376" s="16" t="s">
        <v>22</v>
      </c>
    </row>
    <row r="377" spans="1:65" s="2" customFormat="1" ht="11.25">
      <c r="A377" s="34"/>
      <c r="B377" s="35"/>
      <c r="C377" s="36"/>
      <c r="D377" s="196" t="s">
        <v>166</v>
      </c>
      <c r="E377" s="36"/>
      <c r="F377" s="197" t="s">
        <v>601</v>
      </c>
      <c r="G377" s="36"/>
      <c r="H377" s="36"/>
      <c r="I377" s="193"/>
      <c r="J377" s="36"/>
      <c r="K377" s="36"/>
      <c r="L377" s="39"/>
      <c r="M377" s="194"/>
      <c r="N377" s="195"/>
      <c r="O377" s="64"/>
      <c r="P377" s="64"/>
      <c r="Q377" s="64"/>
      <c r="R377" s="64"/>
      <c r="S377" s="64"/>
      <c r="T377" s="65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6" t="s">
        <v>166</v>
      </c>
      <c r="AU377" s="16" t="s">
        <v>22</v>
      </c>
    </row>
    <row r="378" spans="1:65" s="12" customFormat="1" ht="25.9" customHeight="1">
      <c r="B378" s="162"/>
      <c r="C378" s="163"/>
      <c r="D378" s="164" t="s">
        <v>76</v>
      </c>
      <c r="E378" s="165" t="s">
        <v>603</v>
      </c>
      <c r="F378" s="165" t="s">
        <v>604</v>
      </c>
      <c r="G378" s="163"/>
      <c r="H378" s="163"/>
      <c r="I378" s="166"/>
      <c r="J378" s="167">
        <f>BK378</f>
        <v>0</v>
      </c>
      <c r="K378" s="163"/>
      <c r="L378" s="168"/>
      <c r="M378" s="169"/>
      <c r="N378" s="170"/>
      <c r="O378" s="170"/>
      <c r="P378" s="171">
        <f>P379+P404</f>
        <v>0</v>
      </c>
      <c r="Q378" s="170"/>
      <c r="R378" s="171">
        <f>R379+R404</f>
        <v>28.836951002399999</v>
      </c>
      <c r="S378" s="170"/>
      <c r="T378" s="172">
        <f>T379+T404</f>
        <v>0</v>
      </c>
      <c r="AR378" s="173" t="s">
        <v>22</v>
      </c>
      <c r="AT378" s="174" t="s">
        <v>76</v>
      </c>
      <c r="AU378" s="174" t="s">
        <v>77</v>
      </c>
      <c r="AY378" s="173" t="s">
        <v>155</v>
      </c>
      <c r="BK378" s="175">
        <f>BK379+BK404</f>
        <v>0</v>
      </c>
    </row>
    <row r="379" spans="1:65" s="12" customFormat="1" ht="22.9" customHeight="1">
      <c r="B379" s="162"/>
      <c r="C379" s="163"/>
      <c r="D379" s="164" t="s">
        <v>76</v>
      </c>
      <c r="E379" s="176" t="s">
        <v>605</v>
      </c>
      <c r="F379" s="176" t="s">
        <v>606</v>
      </c>
      <c r="G379" s="163"/>
      <c r="H379" s="163"/>
      <c r="I379" s="166"/>
      <c r="J379" s="177">
        <f>BK379</f>
        <v>0</v>
      </c>
      <c r="K379" s="163"/>
      <c r="L379" s="168"/>
      <c r="M379" s="169"/>
      <c r="N379" s="170"/>
      <c r="O379" s="170"/>
      <c r="P379" s="171">
        <f>SUM(P380:P403)</f>
        <v>0</v>
      </c>
      <c r="Q379" s="170"/>
      <c r="R379" s="171">
        <f>SUM(R380:R403)</f>
        <v>28.371226</v>
      </c>
      <c r="S379" s="170"/>
      <c r="T379" s="172">
        <f>SUM(T380:T403)</f>
        <v>0</v>
      </c>
      <c r="AR379" s="173" t="s">
        <v>22</v>
      </c>
      <c r="AT379" s="174" t="s">
        <v>76</v>
      </c>
      <c r="AU379" s="174" t="s">
        <v>23</v>
      </c>
      <c r="AY379" s="173" t="s">
        <v>155</v>
      </c>
      <c r="BK379" s="175">
        <f>SUM(BK380:BK403)</f>
        <v>0</v>
      </c>
    </row>
    <row r="380" spans="1:65" s="2" customFormat="1" ht="33" customHeight="1">
      <c r="A380" s="34"/>
      <c r="B380" s="35"/>
      <c r="C380" s="178" t="s">
        <v>659</v>
      </c>
      <c r="D380" s="178" t="s">
        <v>157</v>
      </c>
      <c r="E380" s="179" t="s">
        <v>608</v>
      </c>
      <c r="F380" s="180" t="s">
        <v>609</v>
      </c>
      <c r="G380" s="181" t="s">
        <v>263</v>
      </c>
      <c r="H380" s="182">
        <v>16</v>
      </c>
      <c r="I380" s="183"/>
      <c r="J380" s="184">
        <f>ROUND(I380*H380,2)</f>
        <v>0</v>
      </c>
      <c r="K380" s="180" t="s">
        <v>161</v>
      </c>
      <c r="L380" s="39"/>
      <c r="M380" s="185" t="s">
        <v>34</v>
      </c>
      <c r="N380" s="186" t="s">
        <v>48</v>
      </c>
      <c r="O380" s="64"/>
      <c r="P380" s="187">
        <f>O380*H380</f>
        <v>0</v>
      </c>
      <c r="Q380" s="187">
        <v>1.5247660000000001</v>
      </c>
      <c r="R380" s="187">
        <f>Q380*H380</f>
        <v>24.396256000000001</v>
      </c>
      <c r="S380" s="187">
        <v>0</v>
      </c>
      <c r="T380" s="188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89" t="s">
        <v>162</v>
      </c>
      <c r="AT380" s="189" t="s">
        <v>157</v>
      </c>
      <c r="AU380" s="189" t="s">
        <v>22</v>
      </c>
      <c r="AY380" s="16" t="s">
        <v>155</v>
      </c>
      <c r="BE380" s="190">
        <f>IF(N380="základní",J380,0)</f>
        <v>0</v>
      </c>
      <c r="BF380" s="190">
        <f>IF(N380="snížená",J380,0)</f>
        <v>0</v>
      </c>
      <c r="BG380" s="190">
        <f>IF(N380="zákl. přenesená",J380,0)</f>
        <v>0</v>
      </c>
      <c r="BH380" s="190">
        <f>IF(N380="sníž. přenesená",J380,0)</f>
        <v>0</v>
      </c>
      <c r="BI380" s="190">
        <f>IF(N380="nulová",J380,0)</f>
        <v>0</v>
      </c>
      <c r="BJ380" s="16" t="s">
        <v>23</v>
      </c>
      <c r="BK380" s="190">
        <f>ROUND(I380*H380,2)</f>
        <v>0</v>
      </c>
      <c r="BL380" s="16" t="s">
        <v>162</v>
      </c>
      <c r="BM380" s="189" t="s">
        <v>1108</v>
      </c>
    </row>
    <row r="381" spans="1:65" s="2" customFormat="1" ht="11.25">
      <c r="A381" s="34"/>
      <c r="B381" s="35"/>
      <c r="C381" s="36"/>
      <c r="D381" s="191" t="s">
        <v>164</v>
      </c>
      <c r="E381" s="36"/>
      <c r="F381" s="192" t="s">
        <v>611</v>
      </c>
      <c r="G381" s="36"/>
      <c r="H381" s="36"/>
      <c r="I381" s="193"/>
      <c r="J381" s="36"/>
      <c r="K381" s="36"/>
      <c r="L381" s="39"/>
      <c r="M381" s="194"/>
      <c r="N381" s="195"/>
      <c r="O381" s="64"/>
      <c r="P381" s="64"/>
      <c r="Q381" s="64"/>
      <c r="R381" s="64"/>
      <c r="S381" s="64"/>
      <c r="T381" s="65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6" t="s">
        <v>164</v>
      </c>
      <c r="AU381" s="16" t="s">
        <v>22</v>
      </c>
    </row>
    <row r="382" spans="1:65" s="2" customFormat="1" ht="11.25">
      <c r="A382" s="34"/>
      <c r="B382" s="35"/>
      <c r="C382" s="36"/>
      <c r="D382" s="196" t="s">
        <v>166</v>
      </c>
      <c r="E382" s="36"/>
      <c r="F382" s="197" t="s">
        <v>612</v>
      </c>
      <c r="G382" s="36"/>
      <c r="H382" s="36"/>
      <c r="I382" s="193"/>
      <c r="J382" s="36"/>
      <c r="K382" s="36"/>
      <c r="L382" s="39"/>
      <c r="M382" s="194"/>
      <c r="N382" s="195"/>
      <c r="O382" s="64"/>
      <c r="P382" s="64"/>
      <c r="Q382" s="64"/>
      <c r="R382" s="64"/>
      <c r="S382" s="64"/>
      <c r="T382" s="65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6" t="s">
        <v>166</v>
      </c>
      <c r="AU382" s="16" t="s">
        <v>22</v>
      </c>
    </row>
    <row r="383" spans="1:65" s="2" customFormat="1" ht="24.2" customHeight="1">
      <c r="A383" s="34"/>
      <c r="B383" s="35"/>
      <c r="C383" s="178" t="s">
        <v>663</v>
      </c>
      <c r="D383" s="178" t="s">
        <v>157</v>
      </c>
      <c r="E383" s="179" t="s">
        <v>620</v>
      </c>
      <c r="F383" s="180" t="s">
        <v>621</v>
      </c>
      <c r="G383" s="181" t="s">
        <v>160</v>
      </c>
      <c r="H383" s="182">
        <v>40</v>
      </c>
      <c r="I383" s="183"/>
      <c r="J383" s="184">
        <f>ROUND(I383*H383,2)</f>
        <v>0</v>
      </c>
      <c r="K383" s="180" t="s">
        <v>161</v>
      </c>
      <c r="L383" s="39"/>
      <c r="M383" s="185" t="s">
        <v>34</v>
      </c>
      <c r="N383" s="186" t="s">
        <v>48</v>
      </c>
      <c r="O383" s="64"/>
      <c r="P383" s="187">
        <f>O383*H383</f>
        <v>0</v>
      </c>
      <c r="Q383" s="187">
        <v>1.3750000000000001E-4</v>
      </c>
      <c r="R383" s="187">
        <f>Q383*H383</f>
        <v>5.5000000000000005E-3</v>
      </c>
      <c r="S383" s="187">
        <v>0</v>
      </c>
      <c r="T383" s="188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89" t="s">
        <v>162</v>
      </c>
      <c r="AT383" s="189" t="s">
        <v>157</v>
      </c>
      <c r="AU383" s="189" t="s">
        <v>22</v>
      </c>
      <c r="AY383" s="16" t="s">
        <v>155</v>
      </c>
      <c r="BE383" s="190">
        <f>IF(N383="základní",J383,0)</f>
        <v>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16" t="s">
        <v>23</v>
      </c>
      <c r="BK383" s="190">
        <f>ROUND(I383*H383,2)</f>
        <v>0</v>
      </c>
      <c r="BL383" s="16" t="s">
        <v>162</v>
      </c>
      <c r="BM383" s="189" t="s">
        <v>1109</v>
      </c>
    </row>
    <row r="384" spans="1:65" s="2" customFormat="1" ht="29.25">
      <c r="A384" s="34"/>
      <c r="B384" s="35"/>
      <c r="C384" s="36"/>
      <c r="D384" s="191" t="s">
        <v>164</v>
      </c>
      <c r="E384" s="36"/>
      <c r="F384" s="192" t="s">
        <v>623</v>
      </c>
      <c r="G384" s="36"/>
      <c r="H384" s="36"/>
      <c r="I384" s="193"/>
      <c r="J384" s="36"/>
      <c r="K384" s="36"/>
      <c r="L384" s="39"/>
      <c r="M384" s="194"/>
      <c r="N384" s="195"/>
      <c r="O384" s="64"/>
      <c r="P384" s="64"/>
      <c r="Q384" s="64"/>
      <c r="R384" s="64"/>
      <c r="S384" s="64"/>
      <c r="T384" s="65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6" t="s">
        <v>164</v>
      </c>
      <c r="AU384" s="16" t="s">
        <v>22</v>
      </c>
    </row>
    <row r="385" spans="1:65" s="2" customFormat="1" ht="11.25">
      <c r="A385" s="34"/>
      <c r="B385" s="35"/>
      <c r="C385" s="36"/>
      <c r="D385" s="196" t="s">
        <v>166</v>
      </c>
      <c r="E385" s="36"/>
      <c r="F385" s="197" t="s">
        <v>624</v>
      </c>
      <c r="G385" s="36"/>
      <c r="H385" s="36"/>
      <c r="I385" s="193"/>
      <c r="J385" s="36"/>
      <c r="K385" s="36"/>
      <c r="L385" s="39"/>
      <c r="M385" s="194"/>
      <c r="N385" s="195"/>
      <c r="O385" s="64"/>
      <c r="P385" s="64"/>
      <c r="Q385" s="64"/>
      <c r="R385" s="64"/>
      <c r="S385" s="64"/>
      <c r="T385" s="65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6" t="s">
        <v>166</v>
      </c>
      <c r="AU385" s="16" t="s">
        <v>22</v>
      </c>
    </row>
    <row r="386" spans="1:65" s="13" customFormat="1" ht="11.25">
      <c r="B386" s="198"/>
      <c r="C386" s="199"/>
      <c r="D386" s="191" t="s">
        <v>186</v>
      </c>
      <c r="E386" s="200" t="s">
        <v>34</v>
      </c>
      <c r="F386" s="201" t="s">
        <v>1110</v>
      </c>
      <c r="G386" s="199"/>
      <c r="H386" s="202">
        <v>40</v>
      </c>
      <c r="I386" s="203"/>
      <c r="J386" s="199"/>
      <c r="K386" s="199"/>
      <c r="L386" s="204"/>
      <c r="M386" s="205"/>
      <c r="N386" s="206"/>
      <c r="O386" s="206"/>
      <c r="P386" s="206"/>
      <c r="Q386" s="206"/>
      <c r="R386" s="206"/>
      <c r="S386" s="206"/>
      <c r="T386" s="207"/>
      <c r="AT386" s="208" t="s">
        <v>186</v>
      </c>
      <c r="AU386" s="208" t="s">
        <v>22</v>
      </c>
      <c r="AV386" s="13" t="s">
        <v>22</v>
      </c>
      <c r="AW386" s="13" t="s">
        <v>39</v>
      </c>
      <c r="AX386" s="13" t="s">
        <v>23</v>
      </c>
      <c r="AY386" s="208" t="s">
        <v>155</v>
      </c>
    </row>
    <row r="387" spans="1:65" s="2" customFormat="1" ht="24.2" customHeight="1">
      <c r="A387" s="34"/>
      <c r="B387" s="35"/>
      <c r="C387" s="221" t="s">
        <v>680</v>
      </c>
      <c r="D387" s="221" t="s">
        <v>303</v>
      </c>
      <c r="E387" s="222" t="s">
        <v>1111</v>
      </c>
      <c r="F387" s="223" t="s">
        <v>1112</v>
      </c>
      <c r="G387" s="224" t="s">
        <v>160</v>
      </c>
      <c r="H387" s="225">
        <v>46</v>
      </c>
      <c r="I387" s="226"/>
      <c r="J387" s="227">
        <f>ROUND(I387*H387,2)</f>
        <v>0</v>
      </c>
      <c r="K387" s="223" t="s">
        <v>161</v>
      </c>
      <c r="L387" s="228"/>
      <c r="M387" s="229" t="s">
        <v>34</v>
      </c>
      <c r="N387" s="230" t="s">
        <v>48</v>
      </c>
      <c r="O387" s="64"/>
      <c r="P387" s="187">
        <f>O387*H387</f>
        <v>0</v>
      </c>
      <c r="Q387" s="187">
        <v>8.0000000000000004E-4</v>
      </c>
      <c r="R387" s="187">
        <f>Q387*H387</f>
        <v>3.6799999999999999E-2</v>
      </c>
      <c r="S387" s="187">
        <v>0</v>
      </c>
      <c r="T387" s="18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189" t="s">
        <v>209</v>
      </c>
      <c r="AT387" s="189" t="s">
        <v>303</v>
      </c>
      <c r="AU387" s="189" t="s">
        <v>22</v>
      </c>
      <c r="AY387" s="16" t="s">
        <v>155</v>
      </c>
      <c r="BE387" s="190">
        <f>IF(N387="základní",J387,0)</f>
        <v>0</v>
      </c>
      <c r="BF387" s="190">
        <f>IF(N387="snížená",J387,0)</f>
        <v>0</v>
      </c>
      <c r="BG387" s="190">
        <f>IF(N387="zákl. přenesená",J387,0)</f>
        <v>0</v>
      </c>
      <c r="BH387" s="190">
        <f>IF(N387="sníž. přenesená",J387,0)</f>
        <v>0</v>
      </c>
      <c r="BI387" s="190">
        <f>IF(N387="nulová",J387,0)</f>
        <v>0</v>
      </c>
      <c r="BJ387" s="16" t="s">
        <v>23</v>
      </c>
      <c r="BK387" s="190">
        <f>ROUND(I387*H387,2)</f>
        <v>0</v>
      </c>
      <c r="BL387" s="16" t="s">
        <v>162</v>
      </c>
      <c r="BM387" s="189" t="s">
        <v>1113</v>
      </c>
    </row>
    <row r="388" spans="1:65" s="2" customFormat="1" ht="19.5">
      <c r="A388" s="34"/>
      <c r="B388" s="35"/>
      <c r="C388" s="36"/>
      <c r="D388" s="191" t="s">
        <v>164</v>
      </c>
      <c r="E388" s="36"/>
      <c r="F388" s="192" t="s">
        <v>1112</v>
      </c>
      <c r="G388" s="36"/>
      <c r="H388" s="36"/>
      <c r="I388" s="193"/>
      <c r="J388" s="36"/>
      <c r="K388" s="36"/>
      <c r="L388" s="39"/>
      <c r="M388" s="194"/>
      <c r="N388" s="195"/>
      <c r="O388" s="64"/>
      <c r="P388" s="64"/>
      <c r="Q388" s="64"/>
      <c r="R388" s="64"/>
      <c r="S388" s="64"/>
      <c r="T388" s="65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6" t="s">
        <v>164</v>
      </c>
      <c r="AU388" s="16" t="s">
        <v>22</v>
      </c>
    </row>
    <row r="389" spans="1:65" s="2" customFormat="1" ht="24.2" customHeight="1">
      <c r="A389" s="34"/>
      <c r="B389" s="35"/>
      <c r="C389" s="221" t="s">
        <v>686</v>
      </c>
      <c r="D389" s="221" t="s">
        <v>303</v>
      </c>
      <c r="E389" s="222" t="s">
        <v>1114</v>
      </c>
      <c r="F389" s="223" t="s">
        <v>1115</v>
      </c>
      <c r="G389" s="224" t="s">
        <v>160</v>
      </c>
      <c r="H389" s="225">
        <v>46</v>
      </c>
      <c r="I389" s="226"/>
      <c r="J389" s="227">
        <f>ROUND(I389*H389,2)</f>
        <v>0</v>
      </c>
      <c r="K389" s="223" t="s">
        <v>161</v>
      </c>
      <c r="L389" s="228"/>
      <c r="M389" s="229" t="s">
        <v>34</v>
      </c>
      <c r="N389" s="230" t="s">
        <v>48</v>
      </c>
      <c r="O389" s="64"/>
      <c r="P389" s="187">
        <f>O389*H389</f>
        <v>0</v>
      </c>
      <c r="Q389" s="187">
        <v>1.1999999999999999E-3</v>
      </c>
      <c r="R389" s="187">
        <f>Q389*H389</f>
        <v>5.5199999999999992E-2</v>
      </c>
      <c r="S389" s="187">
        <v>0</v>
      </c>
      <c r="T389" s="18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9" t="s">
        <v>209</v>
      </c>
      <c r="AT389" s="189" t="s">
        <v>303</v>
      </c>
      <c r="AU389" s="189" t="s">
        <v>22</v>
      </c>
      <c r="AY389" s="16" t="s">
        <v>155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6" t="s">
        <v>23</v>
      </c>
      <c r="BK389" s="190">
        <f>ROUND(I389*H389,2)</f>
        <v>0</v>
      </c>
      <c r="BL389" s="16" t="s">
        <v>162</v>
      </c>
      <c r="BM389" s="189" t="s">
        <v>1116</v>
      </c>
    </row>
    <row r="390" spans="1:65" s="2" customFormat="1" ht="19.5">
      <c r="A390" s="34"/>
      <c r="B390" s="35"/>
      <c r="C390" s="36"/>
      <c r="D390" s="191" t="s">
        <v>164</v>
      </c>
      <c r="E390" s="36"/>
      <c r="F390" s="192" t="s">
        <v>1115</v>
      </c>
      <c r="G390" s="36"/>
      <c r="H390" s="36"/>
      <c r="I390" s="193"/>
      <c r="J390" s="36"/>
      <c r="K390" s="36"/>
      <c r="L390" s="39"/>
      <c r="M390" s="194"/>
      <c r="N390" s="195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6" t="s">
        <v>164</v>
      </c>
      <c r="AU390" s="16" t="s">
        <v>22</v>
      </c>
    </row>
    <row r="391" spans="1:65" s="2" customFormat="1" ht="16.5" customHeight="1">
      <c r="A391" s="34"/>
      <c r="B391" s="35"/>
      <c r="C391" s="178" t="s">
        <v>690</v>
      </c>
      <c r="D391" s="178" t="s">
        <v>157</v>
      </c>
      <c r="E391" s="179" t="s">
        <v>614</v>
      </c>
      <c r="F391" s="180" t="s">
        <v>615</v>
      </c>
      <c r="G391" s="181" t="s">
        <v>182</v>
      </c>
      <c r="H391" s="182">
        <v>2</v>
      </c>
      <c r="I391" s="183"/>
      <c r="J391" s="184">
        <f>ROUND(I391*H391,2)</f>
        <v>0</v>
      </c>
      <c r="K391" s="180" t="s">
        <v>161</v>
      </c>
      <c r="L391" s="39"/>
      <c r="M391" s="185" t="s">
        <v>34</v>
      </c>
      <c r="N391" s="186" t="s">
        <v>48</v>
      </c>
      <c r="O391" s="64"/>
      <c r="P391" s="187">
        <f>O391*H391</f>
        <v>0</v>
      </c>
      <c r="Q391" s="187">
        <v>1.8907700000000001</v>
      </c>
      <c r="R391" s="187">
        <f>Q391*H391</f>
        <v>3.7815400000000001</v>
      </c>
      <c r="S391" s="187">
        <v>0</v>
      </c>
      <c r="T391" s="188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89" t="s">
        <v>162</v>
      </c>
      <c r="AT391" s="189" t="s">
        <v>157</v>
      </c>
      <c r="AU391" s="189" t="s">
        <v>22</v>
      </c>
      <c r="AY391" s="16" t="s">
        <v>155</v>
      </c>
      <c r="BE391" s="190">
        <f>IF(N391="základní",J391,0)</f>
        <v>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6" t="s">
        <v>23</v>
      </c>
      <c r="BK391" s="190">
        <f>ROUND(I391*H391,2)</f>
        <v>0</v>
      </c>
      <c r="BL391" s="16" t="s">
        <v>162</v>
      </c>
      <c r="BM391" s="189" t="s">
        <v>1117</v>
      </c>
    </row>
    <row r="392" spans="1:65" s="2" customFormat="1" ht="19.5">
      <c r="A392" s="34"/>
      <c r="B392" s="35"/>
      <c r="C392" s="36"/>
      <c r="D392" s="191" t="s">
        <v>164</v>
      </c>
      <c r="E392" s="36"/>
      <c r="F392" s="192" t="s">
        <v>617</v>
      </c>
      <c r="G392" s="36"/>
      <c r="H392" s="36"/>
      <c r="I392" s="193"/>
      <c r="J392" s="36"/>
      <c r="K392" s="36"/>
      <c r="L392" s="39"/>
      <c r="M392" s="194"/>
      <c r="N392" s="195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6" t="s">
        <v>164</v>
      </c>
      <c r="AU392" s="16" t="s">
        <v>22</v>
      </c>
    </row>
    <row r="393" spans="1:65" s="2" customFormat="1" ht="11.25">
      <c r="A393" s="34"/>
      <c r="B393" s="35"/>
      <c r="C393" s="36"/>
      <c r="D393" s="196" t="s">
        <v>166</v>
      </c>
      <c r="E393" s="36"/>
      <c r="F393" s="197" t="s">
        <v>618</v>
      </c>
      <c r="G393" s="36"/>
      <c r="H393" s="36"/>
      <c r="I393" s="193"/>
      <c r="J393" s="36"/>
      <c r="K393" s="36"/>
      <c r="L393" s="39"/>
      <c r="M393" s="194"/>
      <c r="N393" s="195"/>
      <c r="O393" s="64"/>
      <c r="P393" s="64"/>
      <c r="Q393" s="64"/>
      <c r="R393" s="64"/>
      <c r="S393" s="64"/>
      <c r="T393" s="65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6" t="s">
        <v>166</v>
      </c>
      <c r="AU393" s="16" t="s">
        <v>22</v>
      </c>
    </row>
    <row r="394" spans="1:65" s="2" customFormat="1" ht="24.2" customHeight="1">
      <c r="A394" s="34"/>
      <c r="B394" s="35"/>
      <c r="C394" s="178" t="s">
        <v>694</v>
      </c>
      <c r="D394" s="178" t="s">
        <v>157</v>
      </c>
      <c r="E394" s="179" t="s">
        <v>1118</v>
      </c>
      <c r="F394" s="180" t="s">
        <v>1119</v>
      </c>
      <c r="G394" s="181" t="s">
        <v>160</v>
      </c>
      <c r="H394" s="182">
        <v>20</v>
      </c>
      <c r="I394" s="183"/>
      <c r="J394" s="184">
        <f>ROUND(I394*H394,2)</f>
        <v>0</v>
      </c>
      <c r="K394" s="180" t="s">
        <v>161</v>
      </c>
      <c r="L394" s="39"/>
      <c r="M394" s="185" t="s">
        <v>34</v>
      </c>
      <c r="N394" s="186" t="s">
        <v>48</v>
      </c>
      <c r="O394" s="64"/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9" t="s">
        <v>162</v>
      </c>
      <c r="AT394" s="189" t="s">
        <v>157</v>
      </c>
      <c r="AU394" s="189" t="s">
        <v>22</v>
      </c>
      <c r="AY394" s="16" t="s">
        <v>155</v>
      </c>
      <c r="BE394" s="190">
        <f>IF(N394="základní",J394,0)</f>
        <v>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16" t="s">
        <v>23</v>
      </c>
      <c r="BK394" s="190">
        <f>ROUND(I394*H394,2)</f>
        <v>0</v>
      </c>
      <c r="BL394" s="16" t="s">
        <v>162</v>
      </c>
      <c r="BM394" s="189" t="s">
        <v>1120</v>
      </c>
    </row>
    <row r="395" spans="1:65" s="2" customFormat="1" ht="19.5">
      <c r="A395" s="34"/>
      <c r="B395" s="35"/>
      <c r="C395" s="36"/>
      <c r="D395" s="191" t="s">
        <v>164</v>
      </c>
      <c r="E395" s="36"/>
      <c r="F395" s="192" t="s">
        <v>1121</v>
      </c>
      <c r="G395" s="36"/>
      <c r="H395" s="36"/>
      <c r="I395" s="193"/>
      <c r="J395" s="36"/>
      <c r="K395" s="36"/>
      <c r="L395" s="39"/>
      <c r="M395" s="194"/>
      <c r="N395" s="195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6" t="s">
        <v>164</v>
      </c>
      <c r="AU395" s="16" t="s">
        <v>22</v>
      </c>
    </row>
    <row r="396" spans="1:65" s="2" customFormat="1" ht="11.25">
      <c r="A396" s="34"/>
      <c r="B396" s="35"/>
      <c r="C396" s="36"/>
      <c r="D396" s="196" t="s">
        <v>166</v>
      </c>
      <c r="E396" s="36"/>
      <c r="F396" s="197" t="s">
        <v>1122</v>
      </c>
      <c r="G396" s="36"/>
      <c r="H396" s="36"/>
      <c r="I396" s="193"/>
      <c r="J396" s="36"/>
      <c r="K396" s="36"/>
      <c r="L396" s="39"/>
      <c r="M396" s="194"/>
      <c r="N396" s="195"/>
      <c r="O396" s="64"/>
      <c r="P396" s="64"/>
      <c r="Q396" s="64"/>
      <c r="R396" s="64"/>
      <c r="S396" s="64"/>
      <c r="T396" s="65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6" t="s">
        <v>166</v>
      </c>
      <c r="AU396" s="16" t="s">
        <v>22</v>
      </c>
    </row>
    <row r="397" spans="1:65" s="2" customFormat="1" ht="16.5" customHeight="1">
      <c r="A397" s="34"/>
      <c r="B397" s="35"/>
      <c r="C397" s="221" t="s">
        <v>674</v>
      </c>
      <c r="D397" s="221" t="s">
        <v>303</v>
      </c>
      <c r="E397" s="222" t="s">
        <v>641</v>
      </c>
      <c r="F397" s="223" t="s">
        <v>642</v>
      </c>
      <c r="G397" s="224" t="s">
        <v>280</v>
      </c>
      <c r="H397" s="225">
        <v>0.08</v>
      </c>
      <c r="I397" s="226"/>
      <c r="J397" s="227">
        <f>ROUND(I397*H397,2)</f>
        <v>0</v>
      </c>
      <c r="K397" s="223" t="s">
        <v>161</v>
      </c>
      <c r="L397" s="228"/>
      <c r="M397" s="229" t="s">
        <v>34</v>
      </c>
      <c r="N397" s="230" t="s">
        <v>48</v>
      </c>
      <c r="O397" s="64"/>
      <c r="P397" s="187">
        <f>O397*H397</f>
        <v>0</v>
      </c>
      <c r="Q397" s="187">
        <v>1</v>
      </c>
      <c r="R397" s="187">
        <f>Q397*H397</f>
        <v>0.08</v>
      </c>
      <c r="S397" s="187">
        <v>0</v>
      </c>
      <c r="T397" s="18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89" t="s">
        <v>209</v>
      </c>
      <c r="AT397" s="189" t="s">
        <v>303</v>
      </c>
      <c r="AU397" s="189" t="s">
        <v>22</v>
      </c>
      <c r="AY397" s="16" t="s">
        <v>155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6" t="s">
        <v>23</v>
      </c>
      <c r="BK397" s="190">
        <f>ROUND(I397*H397,2)</f>
        <v>0</v>
      </c>
      <c r="BL397" s="16" t="s">
        <v>162</v>
      </c>
      <c r="BM397" s="189" t="s">
        <v>1123</v>
      </c>
    </row>
    <row r="398" spans="1:65" s="2" customFormat="1" ht="11.25">
      <c r="A398" s="34"/>
      <c r="B398" s="35"/>
      <c r="C398" s="36"/>
      <c r="D398" s="191" t="s">
        <v>164</v>
      </c>
      <c r="E398" s="36"/>
      <c r="F398" s="192" t="s">
        <v>642</v>
      </c>
      <c r="G398" s="36"/>
      <c r="H398" s="36"/>
      <c r="I398" s="193"/>
      <c r="J398" s="36"/>
      <c r="K398" s="36"/>
      <c r="L398" s="39"/>
      <c r="M398" s="194"/>
      <c r="N398" s="195"/>
      <c r="O398" s="64"/>
      <c r="P398" s="64"/>
      <c r="Q398" s="64"/>
      <c r="R398" s="64"/>
      <c r="S398" s="64"/>
      <c r="T398" s="65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6" t="s">
        <v>164</v>
      </c>
      <c r="AU398" s="16" t="s">
        <v>22</v>
      </c>
    </row>
    <row r="399" spans="1:65" s="13" customFormat="1" ht="11.25">
      <c r="B399" s="198"/>
      <c r="C399" s="199"/>
      <c r="D399" s="191" t="s">
        <v>186</v>
      </c>
      <c r="E399" s="200" t="s">
        <v>34</v>
      </c>
      <c r="F399" s="201" t="s">
        <v>1124</v>
      </c>
      <c r="G399" s="199"/>
      <c r="H399" s="202">
        <v>0.08</v>
      </c>
      <c r="I399" s="203"/>
      <c r="J399" s="199"/>
      <c r="K399" s="199"/>
      <c r="L399" s="204"/>
      <c r="M399" s="205"/>
      <c r="N399" s="206"/>
      <c r="O399" s="206"/>
      <c r="P399" s="206"/>
      <c r="Q399" s="206"/>
      <c r="R399" s="206"/>
      <c r="S399" s="206"/>
      <c r="T399" s="207"/>
      <c r="AT399" s="208" t="s">
        <v>186</v>
      </c>
      <c r="AU399" s="208" t="s">
        <v>22</v>
      </c>
      <c r="AV399" s="13" t="s">
        <v>22</v>
      </c>
      <c r="AW399" s="13" t="s">
        <v>39</v>
      </c>
      <c r="AX399" s="13" t="s">
        <v>23</v>
      </c>
      <c r="AY399" s="208" t="s">
        <v>155</v>
      </c>
    </row>
    <row r="400" spans="1:65" s="2" customFormat="1" ht="24.2" customHeight="1">
      <c r="A400" s="34"/>
      <c r="B400" s="35"/>
      <c r="C400" s="178" t="s">
        <v>320</v>
      </c>
      <c r="D400" s="178" t="s">
        <v>157</v>
      </c>
      <c r="E400" s="179" t="s">
        <v>646</v>
      </c>
      <c r="F400" s="180" t="s">
        <v>647</v>
      </c>
      <c r="G400" s="181" t="s">
        <v>160</v>
      </c>
      <c r="H400" s="182">
        <v>40</v>
      </c>
      <c r="I400" s="183"/>
      <c r="J400" s="184">
        <f>ROUND(I400*H400,2)</f>
        <v>0</v>
      </c>
      <c r="K400" s="180" t="s">
        <v>161</v>
      </c>
      <c r="L400" s="39"/>
      <c r="M400" s="185" t="s">
        <v>34</v>
      </c>
      <c r="N400" s="186" t="s">
        <v>48</v>
      </c>
      <c r="O400" s="64"/>
      <c r="P400" s="187">
        <f>O400*H400</f>
        <v>0</v>
      </c>
      <c r="Q400" s="187">
        <v>3.9825E-4</v>
      </c>
      <c r="R400" s="187">
        <f>Q400*H400</f>
        <v>1.593E-2</v>
      </c>
      <c r="S400" s="187">
        <v>0</v>
      </c>
      <c r="T400" s="18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9" t="s">
        <v>162</v>
      </c>
      <c r="AT400" s="189" t="s">
        <v>157</v>
      </c>
      <c r="AU400" s="189" t="s">
        <v>22</v>
      </c>
      <c r="AY400" s="16" t="s">
        <v>155</v>
      </c>
      <c r="BE400" s="190">
        <f>IF(N400="základní",J400,0)</f>
        <v>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6" t="s">
        <v>23</v>
      </c>
      <c r="BK400" s="190">
        <f>ROUND(I400*H400,2)</f>
        <v>0</v>
      </c>
      <c r="BL400" s="16" t="s">
        <v>162</v>
      </c>
      <c r="BM400" s="189" t="s">
        <v>1125</v>
      </c>
    </row>
    <row r="401" spans="1:65" s="2" customFormat="1" ht="19.5">
      <c r="A401" s="34"/>
      <c r="B401" s="35"/>
      <c r="C401" s="36"/>
      <c r="D401" s="191" t="s">
        <v>164</v>
      </c>
      <c r="E401" s="36"/>
      <c r="F401" s="192" t="s">
        <v>649</v>
      </c>
      <c r="G401" s="36"/>
      <c r="H401" s="36"/>
      <c r="I401" s="193"/>
      <c r="J401" s="36"/>
      <c r="K401" s="36"/>
      <c r="L401" s="39"/>
      <c r="M401" s="194"/>
      <c r="N401" s="195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6" t="s">
        <v>164</v>
      </c>
      <c r="AU401" s="16" t="s">
        <v>22</v>
      </c>
    </row>
    <row r="402" spans="1:65" s="2" customFormat="1" ht="11.25">
      <c r="A402" s="34"/>
      <c r="B402" s="35"/>
      <c r="C402" s="36"/>
      <c r="D402" s="196" t="s">
        <v>166</v>
      </c>
      <c r="E402" s="36"/>
      <c r="F402" s="197" t="s">
        <v>650</v>
      </c>
      <c r="G402" s="36"/>
      <c r="H402" s="36"/>
      <c r="I402" s="193"/>
      <c r="J402" s="36"/>
      <c r="K402" s="36"/>
      <c r="L402" s="39"/>
      <c r="M402" s="194"/>
      <c r="N402" s="195"/>
      <c r="O402" s="64"/>
      <c r="P402" s="64"/>
      <c r="Q402" s="64"/>
      <c r="R402" s="64"/>
      <c r="S402" s="64"/>
      <c r="T402" s="65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6" t="s">
        <v>166</v>
      </c>
      <c r="AU402" s="16" t="s">
        <v>22</v>
      </c>
    </row>
    <row r="403" spans="1:65" s="13" customFormat="1" ht="11.25">
      <c r="B403" s="198"/>
      <c r="C403" s="199"/>
      <c r="D403" s="191" t="s">
        <v>186</v>
      </c>
      <c r="E403" s="200" t="s">
        <v>34</v>
      </c>
      <c r="F403" s="201" t="s">
        <v>1126</v>
      </c>
      <c r="G403" s="199"/>
      <c r="H403" s="202">
        <v>40</v>
      </c>
      <c r="I403" s="203"/>
      <c r="J403" s="199"/>
      <c r="K403" s="199"/>
      <c r="L403" s="204"/>
      <c r="M403" s="205"/>
      <c r="N403" s="206"/>
      <c r="O403" s="206"/>
      <c r="P403" s="206"/>
      <c r="Q403" s="206"/>
      <c r="R403" s="206"/>
      <c r="S403" s="206"/>
      <c r="T403" s="207"/>
      <c r="AT403" s="208" t="s">
        <v>186</v>
      </c>
      <c r="AU403" s="208" t="s">
        <v>22</v>
      </c>
      <c r="AV403" s="13" t="s">
        <v>22</v>
      </c>
      <c r="AW403" s="13" t="s">
        <v>39</v>
      </c>
      <c r="AX403" s="13" t="s">
        <v>23</v>
      </c>
      <c r="AY403" s="208" t="s">
        <v>155</v>
      </c>
    </row>
    <row r="404" spans="1:65" s="12" customFormat="1" ht="22.9" customHeight="1">
      <c r="B404" s="162"/>
      <c r="C404" s="163"/>
      <c r="D404" s="164" t="s">
        <v>76</v>
      </c>
      <c r="E404" s="176" t="s">
        <v>1127</v>
      </c>
      <c r="F404" s="176" t="s">
        <v>1128</v>
      </c>
      <c r="G404" s="163"/>
      <c r="H404" s="163"/>
      <c r="I404" s="166"/>
      <c r="J404" s="177">
        <f>BK404</f>
        <v>0</v>
      </c>
      <c r="K404" s="163"/>
      <c r="L404" s="168"/>
      <c r="M404" s="169"/>
      <c r="N404" s="170"/>
      <c r="O404" s="170"/>
      <c r="P404" s="171">
        <f>SUM(P405:P423)</f>
        <v>0</v>
      </c>
      <c r="Q404" s="170"/>
      <c r="R404" s="171">
        <f>SUM(R405:R423)</f>
        <v>0.46572500239999998</v>
      </c>
      <c r="S404" s="170"/>
      <c r="T404" s="172">
        <f>SUM(T405:T423)</f>
        <v>0</v>
      </c>
      <c r="AR404" s="173" t="s">
        <v>22</v>
      </c>
      <c r="AT404" s="174" t="s">
        <v>76</v>
      </c>
      <c r="AU404" s="174" t="s">
        <v>23</v>
      </c>
      <c r="AY404" s="173" t="s">
        <v>155</v>
      </c>
      <c r="BK404" s="175">
        <f>SUM(BK405:BK423)</f>
        <v>0</v>
      </c>
    </row>
    <row r="405" spans="1:65" s="2" customFormat="1" ht="37.9" customHeight="1">
      <c r="A405" s="34"/>
      <c r="B405" s="35"/>
      <c r="C405" s="178" t="s">
        <v>1129</v>
      </c>
      <c r="D405" s="178" t="s">
        <v>157</v>
      </c>
      <c r="E405" s="179" t="s">
        <v>1130</v>
      </c>
      <c r="F405" s="180" t="s">
        <v>1131</v>
      </c>
      <c r="G405" s="181" t="s">
        <v>160</v>
      </c>
      <c r="H405" s="182">
        <v>26</v>
      </c>
      <c r="I405" s="183"/>
      <c r="J405" s="184">
        <f>ROUND(I405*H405,2)</f>
        <v>0</v>
      </c>
      <c r="K405" s="180" t="s">
        <v>161</v>
      </c>
      <c r="L405" s="39"/>
      <c r="M405" s="185" t="s">
        <v>34</v>
      </c>
      <c r="N405" s="186" t="s">
        <v>48</v>
      </c>
      <c r="O405" s="64"/>
      <c r="P405" s="187">
        <f>O405*H405</f>
        <v>0</v>
      </c>
      <c r="Q405" s="187">
        <v>4.9319999999999995E-4</v>
      </c>
      <c r="R405" s="187">
        <f>Q405*H405</f>
        <v>1.2823199999999998E-2</v>
      </c>
      <c r="S405" s="187">
        <v>0</v>
      </c>
      <c r="T405" s="18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89" t="s">
        <v>269</v>
      </c>
      <c r="AT405" s="189" t="s">
        <v>157</v>
      </c>
      <c r="AU405" s="189" t="s">
        <v>22</v>
      </c>
      <c r="AY405" s="16" t="s">
        <v>155</v>
      </c>
      <c r="BE405" s="190">
        <f>IF(N405="základní",J405,0)</f>
        <v>0</v>
      </c>
      <c r="BF405" s="190">
        <f>IF(N405="snížená",J405,0)</f>
        <v>0</v>
      </c>
      <c r="BG405" s="190">
        <f>IF(N405="zákl. přenesená",J405,0)</f>
        <v>0</v>
      </c>
      <c r="BH405" s="190">
        <f>IF(N405="sníž. přenesená",J405,0)</f>
        <v>0</v>
      </c>
      <c r="BI405" s="190">
        <f>IF(N405="nulová",J405,0)</f>
        <v>0</v>
      </c>
      <c r="BJ405" s="16" t="s">
        <v>23</v>
      </c>
      <c r="BK405" s="190">
        <f>ROUND(I405*H405,2)</f>
        <v>0</v>
      </c>
      <c r="BL405" s="16" t="s">
        <v>269</v>
      </c>
      <c r="BM405" s="189" t="s">
        <v>1132</v>
      </c>
    </row>
    <row r="406" spans="1:65" s="2" customFormat="1" ht="19.5">
      <c r="A406" s="34"/>
      <c r="B406" s="35"/>
      <c r="C406" s="36"/>
      <c r="D406" s="191" t="s">
        <v>164</v>
      </c>
      <c r="E406" s="36"/>
      <c r="F406" s="192" t="s">
        <v>1133</v>
      </c>
      <c r="G406" s="36"/>
      <c r="H406" s="36"/>
      <c r="I406" s="193"/>
      <c r="J406" s="36"/>
      <c r="K406" s="36"/>
      <c r="L406" s="39"/>
      <c r="M406" s="194"/>
      <c r="N406" s="195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6" t="s">
        <v>164</v>
      </c>
      <c r="AU406" s="16" t="s">
        <v>22</v>
      </c>
    </row>
    <row r="407" spans="1:65" s="2" customFormat="1" ht="11.25">
      <c r="A407" s="34"/>
      <c r="B407" s="35"/>
      <c r="C407" s="36"/>
      <c r="D407" s="196" t="s">
        <v>166</v>
      </c>
      <c r="E407" s="36"/>
      <c r="F407" s="197" t="s">
        <v>1134</v>
      </c>
      <c r="G407" s="36"/>
      <c r="H407" s="36"/>
      <c r="I407" s="193"/>
      <c r="J407" s="36"/>
      <c r="K407" s="36"/>
      <c r="L407" s="39"/>
      <c r="M407" s="194"/>
      <c r="N407" s="195"/>
      <c r="O407" s="64"/>
      <c r="P407" s="64"/>
      <c r="Q407" s="64"/>
      <c r="R407" s="64"/>
      <c r="S407" s="64"/>
      <c r="T407" s="65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T407" s="16" t="s">
        <v>166</v>
      </c>
      <c r="AU407" s="16" t="s">
        <v>22</v>
      </c>
    </row>
    <row r="408" spans="1:65" s="2" customFormat="1" ht="21.75" customHeight="1">
      <c r="A408" s="34"/>
      <c r="B408" s="35"/>
      <c r="C408" s="221" t="s">
        <v>1135</v>
      </c>
      <c r="D408" s="221" t="s">
        <v>303</v>
      </c>
      <c r="E408" s="222" t="s">
        <v>1136</v>
      </c>
      <c r="F408" s="223" t="s">
        <v>1137</v>
      </c>
      <c r="G408" s="224" t="s">
        <v>160</v>
      </c>
      <c r="H408" s="225">
        <v>29.9</v>
      </c>
      <c r="I408" s="226"/>
      <c r="J408" s="227">
        <f>ROUND(I408*H408,2)</f>
        <v>0</v>
      </c>
      <c r="K408" s="223" t="s">
        <v>161</v>
      </c>
      <c r="L408" s="228"/>
      <c r="M408" s="229" t="s">
        <v>34</v>
      </c>
      <c r="N408" s="230" t="s">
        <v>48</v>
      </c>
      <c r="O408" s="64"/>
      <c r="P408" s="187">
        <f>O408*H408</f>
        <v>0</v>
      </c>
      <c r="Q408" s="187">
        <v>1.5100000000000001E-2</v>
      </c>
      <c r="R408" s="187">
        <f>Q408*H408</f>
        <v>0.45149</v>
      </c>
      <c r="S408" s="187">
        <v>0</v>
      </c>
      <c r="T408" s="18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89" t="s">
        <v>384</v>
      </c>
      <c r="AT408" s="189" t="s">
        <v>303</v>
      </c>
      <c r="AU408" s="189" t="s">
        <v>22</v>
      </c>
      <c r="AY408" s="16" t="s">
        <v>155</v>
      </c>
      <c r="BE408" s="190">
        <f>IF(N408="základní",J408,0)</f>
        <v>0</v>
      </c>
      <c r="BF408" s="190">
        <f>IF(N408="snížená",J408,0)</f>
        <v>0</v>
      </c>
      <c r="BG408" s="190">
        <f>IF(N408="zákl. přenesená",J408,0)</f>
        <v>0</v>
      </c>
      <c r="BH408" s="190">
        <f>IF(N408="sníž. přenesená",J408,0)</f>
        <v>0</v>
      </c>
      <c r="BI408" s="190">
        <f>IF(N408="nulová",J408,0)</f>
        <v>0</v>
      </c>
      <c r="BJ408" s="16" t="s">
        <v>23</v>
      </c>
      <c r="BK408" s="190">
        <f>ROUND(I408*H408,2)</f>
        <v>0</v>
      </c>
      <c r="BL408" s="16" t="s">
        <v>269</v>
      </c>
      <c r="BM408" s="189" t="s">
        <v>1138</v>
      </c>
    </row>
    <row r="409" spans="1:65" s="2" customFormat="1" ht="11.25">
      <c r="A409" s="34"/>
      <c r="B409" s="35"/>
      <c r="C409" s="36"/>
      <c r="D409" s="191" t="s">
        <v>164</v>
      </c>
      <c r="E409" s="36"/>
      <c r="F409" s="192" t="s">
        <v>1137</v>
      </c>
      <c r="G409" s="36"/>
      <c r="H409" s="36"/>
      <c r="I409" s="193"/>
      <c r="J409" s="36"/>
      <c r="K409" s="36"/>
      <c r="L409" s="39"/>
      <c r="M409" s="194"/>
      <c r="N409" s="195"/>
      <c r="O409" s="64"/>
      <c r="P409" s="64"/>
      <c r="Q409" s="64"/>
      <c r="R409" s="64"/>
      <c r="S409" s="64"/>
      <c r="T409" s="65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6" t="s">
        <v>164</v>
      </c>
      <c r="AU409" s="16" t="s">
        <v>22</v>
      </c>
    </row>
    <row r="410" spans="1:65" s="2" customFormat="1" ht="19.5">
      <c r="A410" s="34"/>
      <c r="B410" s="35"/>
      <c r="C410" s="36"/>
      <c r="D410" s="191" t="s">
        <v>256</v>
      </c>
      <c r="E410" s="36"/>
      <c r="F410" s="220" t="s">
        <v>1139</v>
      </c>
      <c r="G410" s="36"/>
      <c r="H410" s="36"/>
      <c r="I410" s="193"/>
      <c r="J410" s="36"/>
      <c r="K410" s="36"/>
      <c r="L410" s="39"/>
      <c r="M410" s="194"/>
      <c r="N410" s="195"/>
      <c r="O410" s="64"/>
      <c r="P410" s="64"/>
      <c r="Q410" s="64"/>
      <c r="R410" s="64"/>
      <c r="S410" s="64"/>
      <c r="T410" s="65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6" t="s">
        <v>256</v>
      </c>
      <c r="AU410" s="16" t="s">
        <v>22</v>
      </c>
    </row>
    <row r="411" spans="1:65" s="13" customFormat="1" ht="11.25">
      <c r="B411" s="198"/>
      <c r="C411" s="199"/>
      <c r="D411" s="191" t="s">
        <v>186</v>
      </c>
      <c r="E411" s="199"/>
      <c r="F411" s="201" t="s">
        <v>1140</v>
      </c>
      <c r="G411" s="199"/>
      <c r="H411" s="202">
        <v>29.9</v>
      </c>
      <c r="I411" s="203"/>
      <c r="J411" s="199"/>
      <c r="K411" s="199"/>
      <c r="L411" s="204"/>
      <c r="M411" s="205"/>
      <c r="N411" s="206"/>
      <c r="O411" s="206"/>
      <c r="P411" s="206"/>
      <c r="Q411" s="206"/>
      <c r="R411" s="206"/>
      <c r="S411" s="206"/>
      <c r="T411" s="207"/>
      <c r="AT411" s="208" t="s">
        <v>186</v>
      </c>
      <c r="AU411" s="208" t="s">
        <v>22</v>
      </c>
      <c r="AV411" s="13" t="s">
        <v>22</v>
      </c>
      <c r="AW411" s="13" t="s">
        <v>4</v>
      </c>
      <c r="AX411" s="13" t="s">
        <v>23</v>
      </c>
      <c r="AY411" s="208" t="s">
        <v>155</v>
      </c>
    </row>
    <row r="412" spans="1:65" s="2" customFormat="1" ht="24.2" customHeight="1">
      <c r="A412" s="34"/>
      <c r="B412" s="35"/>
      <c r="C412" s="178" t="s">
        <v>1141</v>
      </c>
      <c r="D412" s="178" t="s">
        <v>157</v>
      </c>
      <c r="E412" s="179" t="s">
        <v>1142</v>
      </c>
      <c r="F412" s="180" t="s">
        <v>1143</v>
      </c>
      <c r="G412" s="181" t="s">
        <v>263</v>
      </c>
      <c r="H412" s="182">
        <v>50</v>
      </c>
      <c r="I412" s="183"/>
      <c r="J412" s="184">
        <f>ROUND(I412*H412,2)</f>
        <v>0</v>
      </c>
      <c r="K412" s="180" t="s">
        <v>161</v>
      </c>
      <c r="L412" s="39"/>
      <c r="M412" s="185" t="s">
        <v>34</v>
      </c>
      <c r="N412" s="186" t="s">
        <v>48</v>
      </c>
      <c r="O412" s="64"/>
      <c r="P412" s="187">
        <f>O412*H412</f>
        <v>0</v>
      </c>
      <c r="Q412" s="187">
        <v>0</v>
      </c>
      <c r="R412" s="187">
        <f>Q412*H412</f>
        <v>0</v>
      </c>
      <c r="S412" s="187">
        <v>0</v>
      </c>
      <c r="T412" s="188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89" t="s">
        <v>269</v>
      </c>
      <c r="AT412" s="189" t="s">
        <v>157</v>
      </c>
      <c r="AU412" s="189" t="s">
        <v>22</v>
      </c>
      <c r="AY412" s="16" t="s">
        <v>155</v>
      </c>
      <c r="BE412" s="190">
        <f>IF(N412="základní",J412,0)</f>
        <v>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6" t="s">
        <v>23</v>
      </c>
      <c r="BK412" s="190">
        <f>ROUND(I412*H412,2)</f>
        <v>0</v>
      </c>
      <c r="BL412" s="16" t="s">
        <v>269</v>
      </c>
      <c r="BM412" s="189" t="s">
        <v>1144</v>
      </c>
    </row>
    <row r="413" spans="1:65" s="2" customFormat="1" ht="19.5">
      <c r="A413" s="34"/>
      <c r="B413" s="35"/>
      <c r="C413" s="36"/>
      <c r="D413" s="191" t="s">
        <v>164</v>
      </c>
      <c r="E413" s="36"/>
      <c r="F413" s="192" t="s">
        <v>1145</v>
      </c>
      <c r="G413" s="36"/>
      <c r="H413" s="36"/>
      <c r="I413" s="193"/>
      <c r="J413" s="36"/>
      <c r="K413" s="36"/>
      <c r="L413" s="39"/>
      <c r="M413" s="194"/>
      <c r="N413" s="195"/>
      <c r="O413" s="64"/>
      <c r="P413" s="64"/>
      <c r="Q413" s="64"/>
      <c r="R413" s="64"/>
      <c r="S413" s="64"/>
      <c r="T413" s="65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6" t="s">
        <v>164</v>
      </c>
      <c r="AU413" s="16" t="s">
        <v>22</v>
      </c>
    </row>
    <row r="414" spans="1:65" s="2" customFormat="1" ht="11.25">
      <c r="A414" s="34"/>
      <c r="B414" s="35"/>
      <c r="C414" s="36"/>
      <c r="D414" s="196" t="s">
        <v>166</v>
      </c>
      <c r="E414" s="36"/>
      <c r="F414" s="197" t="s">
        <v>1146</v>
      </c>
      <c r="G414" s="36"/>
      <c r="H414" s="36"/>
      <c r="I414" s="193"/>
      <c r="J414" s="36"/>
      <c r="K414" s="36"/>
      <c r="L414" s="39"/>
      <c r="M414" s="194"/>
      <c r="N414" s="195"/>
      <c r="O414" s="64"/>
      <c r="P414" s="64"/>
      <c r="Q414" s="64"/>
      <c r="R414" s="64"/>
      <c r="S414" s="64"/>
      <c r="T414" s="65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6" t="s">
        <v>166</v>
      </c>
      <c r="AU414" s="16" t="s">
        <v>22</v>
      </c>
    </row>
    <row r="415" spans="1:65" s="13" customFormat="1" ht="11.25">
      <c r="B415" s="198"/>
      <c r="C415" s="199"/>
      <c r="D415" s="191" t="s">
        <v>186</v>
      </c>
      <c r="E415" s="200" t="s">
        <v>34</v>
      </c>
      <c r="F415" s="201" t="s">
        <v>1147</v>
      </c>
      <c r="G415" s="199"/>
      <c r="H415" s="202">
        <v>50</v>
      </c>
      <c r="I415" s="203"/>
      <c r="J415" s="199"/>
      <c r="K415" s="199"/>
      <c r="L415" s="204"/>
      <c r="M415" s="205"/>
      <c r="N415" s="206"/>
      <c r="O415" s="206"/>
      <c r="P415" s="206"/>
      <c r="Q415" s="206"/>
      <c r="R415" s="206"/>
      <c r="S415" s="206"/>
      <c r="T415" s="207"/>
      <c r="AT415" s="208" t="s">
        <v>186</v>
      </c>
      <c r="AU415" s="208" t="s">
        <v>22</v>
      </c>
      <c r="AV415" s="13" t="s">
        <v>22</v>
      </c>
      <c r="AW415" s="13" t="s">
        <v>39</v>
      </c>
      <c r="AX415" s="13" t="s">
        <v>23</v>
      </c>
      <c r="AY415" s="208" t="s">
        <v>155</v>
      </c>
    </row>
    <row r="416" spans="1:65" s="2" customFormat="1" ht="21.75" customHeight="1">
      <c r="A416" s="34"/>
      <c r="B416" s="35"/>
      <c r="C416" s="178" t="s">
        <v>1148</v>
      </c>
      <c r="D416" s="178" t="s">
        <v>157</v>
      </c>
      <c r="E416" s="179" t="s">
        <v>1149</v>
      </c>
      <c r="F416" s="180" t="s">
        <v>1150</v>
      </c>
      <c r="G416" s="181" t="s">
        <v>160</v>
      </c>
      <c r="H416" s="182">
        <v>1.02</v>
      </c>
      <c r="I416" s="183"/>
      <c r="J416" s="184">
        <f>ROUND(I416*H416,2)</f>
        <v>0</v>
      </c>
      <c r="K416" s="180" t="s">
        <v>161</v>
      </c>
      <c r="L416" s="39"/>
      <c r="M416" s="185" t="s">
        <v>34</v>
      </c>
      <c r="N416" s="186" t="s">
        <v>48</v>
      </c>
      <c r="O416" s="64"/>
      <c r="P416" s="187">
        <f>O416*H416</f>
        <v>0</v>
      </c>
      <c r="Q416" s="187">
        <v>7.7999999999999999E-4</v>
      </c>
      <c r="R416" s="187">
        <f>Q416*H416</f>
        <v>7.9560000000000004E-4</v>
      </c>
      <c r="S416" s="187">
        <v>0</v>
      </c>
      <c r="T416" s="18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9" t="s">
        <v>162</v>
      </c>
      <c r="AT416" s="189" t="s">
        <v>157</v>
      </c>
      <c r="AU416" s="189" t="s">
        <v>22</v>
      </c>
      <c r="AY416" s="16" t="s">
        <v>155</v>
      </c>
      <c r="BE416" s="190">
        <f>IF(N416="základní",J416,0)</f>
        <v>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6" t="s">
        <v>23</v>
      </c>
      <c r="BK416" s="190">
        <f>ROUND(I416*H416,2)</f>
        <v>0</v>
      </c>
      <c r="BL416" s="16" t="s">
        <v>162</v>
      </c>
      <c r="BM416" s="189" t="s">
        <v>1151</v>
      </c>
    </row>
    <row r="417" spans="1:65" s="2" customFormat="1" ht="11.25">
      <c r="A417" s="34"/>
      <c r="B417" s="35"/>
      <c r="C417" s="36"/>
      <c r="D417" s="191" t="s">
        <v>164</v>
      </c>
      <c r="E417" s="36"/>
      <c r="F417" s="192" t="s">
        <v>1152</v>
      </c>
      <c r="G417" s="36"/>
      <c r="H417" s="36"/>
      <c r="I417" s="193"/>
      <c r="J417" s="36"/>
      <c r="K417" s="36"/>
      <c r="L417" s="39"/>
      <c r="M417" s="194"/>
      <c r="N417" s="195"/>
      <c r="O417" s="64"/>
      <c r="P417" s="64"/>
      <c r="Q417" s="64"/>
      <c r="R417" s="64"/>
      <c r="S417" s="64"/>
      <c r="T417" s="65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6" t="s">
        <v>164</v>
      </c>
      <c r="AU417" s="16" t="s">
        <v>22</v>
      </c>
    </row>
    <row r="418" spans="1:65" s="2" customFormat="1" ht="11.25">
      <c r="A418" s="34"/>
      <c r="B418" s="35"/>
      <c r="C418" s="36"/>
      <c r="D418" s="196" t="s">
        <v>166</v>
      </c>
      <c r="E418" s="36"/>
      <c r="F418" s="197" t="s">
        <v>1153</v>
      </c>
      <c r="G418" s="36"/>
      <c r="H418" s="36"/>
      <c r="I418" s="193"/>
      <c r="J418" s="36"/>
      <c r="K418" s="36"/>
      <c r="L418" s="39"/>
      <c r="M418" s="194"/>
      <c r="N418" s="195"/>
      <c r="O418" s="64"/>
      <c r="P418" s="64"/>
      <c r="Q418" s="64"/>
      <c r="R418" s="64"/>
      <c r="S418" s="64"/>
      <c r="T418" s="65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6" t="s">
        <v>166</v>
      </c>
      <c r="AU418" s="16" t="s">
        <v>22</v>
      </c>
    </row>
    <row r="419" spans="1:65" s="2" customFormat="1" ht="21.75" customHeight="1">
      <c r="A419" s="34"/>
      <c r="B419" s="35"/>
      <c r="C419" s="178" t="s">
        <v>1154</v>
      </c>
      <c r="D419" s="178" t="s">
        <v>157</v>
      </c>
      <c r="E419" s="179" t="s">
        <v>1155</v>
      </c>
      <c r="F419" s="180" t="s">
        <v>1156</v>
      </c>
      <c r="G419" s="181" t="s">
        <v>160</v>
      </c>
      <c r="H419" s="182">
        <v>1.02</v>
      </c>
      <c r="I419" s="183"/>
      <c r="J419" s="184">
        <f>ROUND(I419*H419,2)</f>
        <v>0</v>
      </c>
      <c r="K419" s="180" t="s">
        <v>161</v>
      </c>
      <c r="L419" s="39"/>
      <c r="M419" s="185" t="s">
        <v>34</v>
      </c>
      <c r="N419" s="186" t="s">
        <v>48</v>
      </c>
      <c r="O419" s="64"/>
      <c r="P419" s="187">
        <f>O419*H419</f>
        <v>0</v>
      </c>
      <c r="Q419" s="187">
        <v>6.0411999999999998E-4</v>
      </c>
      <c r="R419" s="187">
        <f>Q419*H419</f>
        <v>6.1620239999999997E-4</v>
      </c>
      <c r="S419" s="187">
        <v>0</v>
      </c>
      <c r="T419" s="18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9" t="s">
        <v>162</v>
      </c>
      <c r="AT419" s="189" t="s">
        <v>157</v>
      </c>
      <c r="AU419" s="189" t="s">
        <v>22</v>
      </c>
      <c r="AY419" s="16" t="s">
        <v>155</v>
      </c>
      <c r="BE419" s="190">
        <f>IF(N419="základní",J419,0)</f>
        <v>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6" t="s">
        <v>23</v>
      </c>
      <c r="BK419" s="190">
        <f>ROUND(I419*H419,2)</f>
        <v>0</v>
      </c>
      <c r="BL419" s="16" t="s">
        <v>162</v>
      </c>
      <c r="BM419" s="189" t="s">
        <v>1157</v>
      </c>
    </row>
    <row r="420" spans="1:65" s="2" customFormat="1" ht="11.25">
      <c r="A420" s="34"/>
      <c r="B420" s="35"/>
      <c r="C420" s="36"/>
      <c r="D420" s="191" t="s">
        <v>164</v>
      </c>
      <c r="E420" s="36"/>
      <c r="F420" s="192" t="s">
        <v>1158</v>
      </c>
      <c r="G420" s="36"/>
      <c r="H420" s="36"/>
      <c r="I420" s="193"/>
      <c r="J420" s="36"/>
      <c r="K420" s="36"/>
      <c r="L420" s="39"/>
      <c r="M420" s="194"/>
      <c r="N420" s="195"/>
      <c r="O420" s="64"/>
      <c r="P420" s="64"/>
      <c r="Q420" s="64"/>
      <c r="R420" s="64"/>
      <c r="S420" s="64"/>
      <c r="T420" s="65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6" t="s">
        <v>164</v>
      </c>
      <c r="AU420" s="16" t="s">
        <v>22</v>
      </c>
    </row>
    <row r="421" spans="1:65" s="2" customFormat="1" ht="11.25">
      <c r="A421" s="34"/>
      <c r="B421" s="35"/>
      <c r="C421" s="36"/>
      <c r="D421" s="196" t="s">
        <v>166</v>
      </c>
      <c r="E421" s="36"/>
      <c r="F421" s="197" t="s">
        <v>1159</v>
      </c>
      <c r="G421" s="36"/>
      <c r="H421" s="36"/>
      <c r="I421" s="193"/>
      <c r="J421" s="36"/>
      <c r="K421" s="36"/>
      <c r="L421" s="39"/>
      <c r="M421" s="194"/>
      <c r="N421" s="195"/>
      <c r="O421" s="64"/>
      <c r="P421" s="64"/>
      <c r="Q421" s="64"/>
      <c r="R421" s="64"/>
      <c r="S421" s="64"/>
      <c r="T421" s="65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6" t="s">
        <v>166</v>
      </c>
      <c r="AU421" s="16" t="s">
        <v>22</v>
      </c>
    </row>
    <row r="422" spans="1:65" s="2" customFormat="1" ht="29.25">
      <c r="A422" s="34"/>
      <c r="B422" s="35"/>
      <c r="C422" s="36"/>
      <c r="D422" s="191" t="s">
        <v>256</v>
      </c>
      <c r="E422" s="36"/>
      <c r="F422" s="220" t="s">
        <v>1160</v>
      </c>
      <c r="G422" s="36"/>
      <c r="H422" s="36"/>
      <c r="I422" s="193"/>
      <c r="J422" s="36"/>
      <c r="K422" s="36"/>
      <c r="L422" s="39"/>
      <c r="M422" s="194"/>
      <c r="N422" s="195"/>
      <c r="O422" s="64"/>
      <c r="P422" s="64"/>
      <c r="Q422" s="64"/>
      <c r="R422" s="64"/>
      <c r="S422" s="64"/>
      <c r="T422" s="65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6" t="s">
        <v>256</v>
      </c>
      <c r="AU422" s="16" t="s">
        <v>22</v>
      </c>
    </row>
    <row r="423" spans="1:65" s="13" customFormat="1" ht="11.25">
      <c r="B423" s="198"/>
      <c r="C423" s="199"/>
      <c r="D423" s="191" t="s">
        <v>186</v>
      </c>
      <c r="E423" s="200" t="s">
        <v>34</v>
      </c>
      <c r="F423" s="201" t="s">
        <v>1161</v>
      </c>
      <c r="G423" s="199"/>
      <c r="H423" s="202">
        <v>1.02</v>
      </c>
      <c r="I423" s="203"/>
      <c r="J423" s="199"/>
      <c r="K423" s="199"/>
      <c r="L423" s="204"/>
      <c r="M423" s="205"/>
      <c r="N423" s="206"/>
      <c r="O423" s="206"/>
      <c r="P423" s="206"/>
      <c r="Q423" s="206"/>
      <c r="R423" s="206"/>
      <c r="S423" s="206"/>
      <c r="T423" s="207"/>
      <c r="AT423" s="208" t="s">
        <v>186</v>
      </c>
      <c r="AU423" s="208" t="s">
        <v>22</v>
      </c>
      <c r="AV423" s="13" t="s">
        <v>22</v>
      </c>
      <c r="AW423" s="13" t="s">
        <v>39</v>
      </c>
      <c r="AX423" s="13" t="s">
        <v>23</v>
      </c>
      <c r="AY423" s="208" t="s">
        <v>155</v>
      </c>
    </row>
    <row r="424" spans="1:65" s="12" customFormat="1" ht="25.9" customHeight="1">
      <c r="B424" s="162"/>
      <c r="C424" s="163"/>
      <c r="D424" s="164" t="s">
        <v>76</v>
      </c>
      <c r="E424" s="165" t="s">
        <v>303</v>
      </c>
      <c r="F424" s="165" t="s">
        <v>671</v>
      </c>
      <c r="G424" s="163"/>
      <c r="H424" s="163"/>
      <c r="I424" s="166"/>
      <c r="J424" s="167">
        <f>BK424</f>
        <v>0</v>
      </c>
      <c r="K424" s="163"/>
      <c r="L424" s="168"/>
      <c r="M424" s="169"/>
      <c r="N424" s="170"/>
      <c r="O424" s="170"/>
      <c r="P424" s="171">
        <f>P425</f>
        <v>0</v>
      </c>
      <c r="Q424" s="170"/>
      <c r="R424" s="171">
        <f>R425</f>
        <v>9.5699999999999993E-2</v>
      </c>
      <c r="S424" s="170"/>
      <c r="T424" s="172">
        <f>T425</f>
        <v>0</v>
      </c>
      <c r="AR424" s="173" t="s">
        <v>173</v>
      </c>
      <c r="AT424" s="174" t="s">
        <v>76</v>
      </c>
      <c r="AU424" s="174" t="s">
        <v>77</v>
      </c>
      <c r="AY424" s="173" t="s">
        <v>155</v>
      </c>
      <c r="BK424" s="175">
        <f>BK425</f>
        <v>0</v>
      </c>
    </row>
    <row r="425" spans="1:65" s="12" customFormat="1" ht="22.9" customHeight="1">
      <c r="B425" s="162"/>
      <c r="C425" s="163"/>
      <c r="D425" s="164" t="s">
        <v>76</v>
      </c>
      <c r="E425" s="176" t="s">
        <v>672</v>
      </c>
      <c r="F425" s="176" t="s">
        <v>673</v>
      </c>
      <c r="G425" s="163"/>
      <c r="H425" s="163"/>
      <c r="I425" s="166"/>
      <c r="J425" s="177">
        <f>BK425</f>
        <v>0</v>
      </c>
      <c r="K425" s="163"/>
      <c r="L425" s="168"/>
      <c r="M425" s="169"/>
      <c r="N425" s="170"/>
      <c r="O425" s="170"/>
      <c r="P425" s="171">
        <f>SUM(P426:P435)</f>
        <v>0</v>
      </c>
      <c r="Q425" s="170"/>
      <c r="R425" s="171">
        <f>SUM(R426:R435)</f>
        <v>9.5699999999999993E-2</v>
      </c>
      <c r="S425" s="170"/>
      <c r="T425" s="172">
        <f>SUM(T426:T435)</f>
        <v>0</v>
      </c>
      <c r="AR425" s="173" t="s">
        <v>173</v>
      </c>
      <c r="AT425" s="174" t="s">
        <v>76</v>
      </c>
      <c r="AU425" s="174" t="s">
        <v>23</v>
      </c>
      <c r="AY425" s="173" t="s">
        <v>155</v>
      </c>
      <c r="BK425" s="175">
        <f>SUM(BK426:BK435)</f>
        <v>0</v>
      </c>
    </row>
    <row r="426" spans="1:65" s="2" customFormat="1" ht="24.2" customHeight="1">
      <c r="A426" s="34"/>
      <c r="B426" s="35"/>
      <c r="C426" s="178" t="s">
        <v>1162</v>
      </c>
      <c r="D426" s="178" t="s">
        <v>157</v>
      </c>
      <c r="E426" s="179" t="s">
        <v>681</v>
      </c>
      <c r="F426" s="180" t="s">
        <v>682</v>
      </c>
      <c r="G426" s="181" t="s">
        <v>263</v>
      </c>
      <c r="H426" s="182">
        <v>15</v>
      </c>
      <c r="I426" s="183"/>
      <c r="J426" s="184">
        <f>ROUND(I426*H426,2)</f>
        <v>0</v>
      </c>
      <c r="K426" s="180" t="s">
        <v>161</v>
      </c>
      <c r="L426" s="39"/>
      <c r="M426" s="185" t="s">
        <v>34</v>
      </c>
      <c r="N426" s="186" t="s">
        <v>48</v>
      </c>
      <c r="O426" s="64"/>
      <c r="P426" s="187">
        <f>O426*H426</f>
        <v>0</v>
      </c>
      <c r="Q426" s="187">
        <v>0</v>
      </c>
      <c r="R426" s="187">
        <f>Q426*H426</f>
        <v>0</v>
      </c>
      <c r="S426" s="187">
        <v>0</v>
      </c>
      <c r="T426" s="188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89" t="s">
        <v>619</v>
      </c>
      <c r="AT426" s="189" t="s">
        <v>157</v>
      </c>
      <c r="AU426" s="189" t="s">
        <v>22</v>
      </c>
      <c r="AY426" s="16" t="s">
        <v>155</v>
      </c>
      <c r="BE426" s="190">
        <f>IF(N426="základní",J426,0)</f>
        <v>0</v>
      </c>
      <c r="BF426" s="190">
        <f>IF(N426="snížená",J426,0)</f>
        <v>0</v>
      </c>
      <c r="BG426" s="190">
        <f>IF(N426="zákl. přenesená",J426,0)</f>
        <v>0</v>
      </c>
      <c r="BH426" s="190">
        <f>IF(N426="sníž. přenesená",J426,0)</f>
        <v>0</v>
      </c>
      <c r="BI426" s="190">
        <f>IF(N426="nulová",J426,0)</f>
        <v>0</v>
      </c>
      <c r="BJ426" s="16" t="s">
        <v>23</v>
      </c>
      <c r="BK426" s="190">
        <f>ROUND(I426*H426,2)</f>
        <v>0</v>
      </c>
      <c r="BL426" s="16" t="s">
        <v>619</v>
      </c>
      <c r="BM426" s="189" t="s">
        <v>1163</v>
      </c>
    </row>
    <row r="427" spans="1:65" s="2" customFormat="1" ht="29.25">
      <c r="A427" s="34"/>
      <c r="B427" s="35"/>
      <c r="C427" s="36"/>
      <c r="D427" s="191" t="s">
        <v>164</v>
      </c>
      <c r="E427" s="36"/>
      <c r="F427" s="192" t="s">
        <v>684</v>
      </c>
      <c r="G427" s="36"/>
      <c r="H427" s="36"/>
      <c r="I427" s="193"/>
      <c r="J427" s="36"/>
      <c r="K427" s="36"/>
      <c r="L427" s="39"/>
      <c r="M427" s="194"/>
      <c r="N427" s="195"/>
      <c r="O427" s="64"/>
      <c r="P427" s="64"/>
      <c r="Q427" s="64"/>
      <c r="R427" s="64"/>
      <c r="S427" s="64"/>
      <c r="T427" s="65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6" t="s">
        <v>164</v>
      </c>
      <c r="AU427" s="16" t="s">
        <v>22</v>
      </c>
    </row>
    <row r="428" spans="1:65" s="2" customFormat="1" ht="11.25">
      <c r="A428" s="34"/>
      <c r="B428" s="35"/>
      <c r="C428" s="36"/>
      <c r="D428" s="196" t="s">
        <v>166</v>
      </c>
      <c r="E428" s="36"/>
      <c r="F428" s="197" t="s">
        <v>685</v>
      </c>
      <c r="G428" s="36"/>
      <c r="H428" s="36"/>
      <c r="I428" s="193"/>
      <c r="J428" s="36"/>
      <c r="K428" s="36"/>
      <c r="L428" s="39"/>
      <c r="M428" s="194"/>
      <c r="N428" s="195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6" t="s">
        <v>166</v>
      </c>
      <c r="AU428" s="16" t="s">
        <v>22</v>
      </c>
    </row>
    <row r="429" spans="1:65" s="2" customFormat="1" ht="16.5" customHeight="1">
      <c r="A429" s="34"/>
      <c r="B429" s="35"/>
      <c r="C429" s="221" t="s">
        <v>1164</v>
      </c>
      <c r="D429" s="221" t="s">
        <v>303</v>
      </c>
      <c r="E429" s="222" t="s">
        <v>687</v>
      </c>
      <c r="F429" s="223" t="s">
        <v>688</v>
      </c>
      <c r="G429" s="224" t="s">
        <v>263</v>
      </c>
      <c r="H429" s="225">
        <v>15</v>
      </c>
      <c r="I429" s="226"/>
      <c r="J429" s="227">
        <f>ROUND(I429*H429,2)</f>
        <v>0</v>
      </c>
      <c r="K429" s="223" t="s">
        <v>161</v>
      </c>
      <c r="L429" s="228"/>
      <c r="M429" s="229" t="s">
        <v>34</v>
      </c>
      <c r="N429" s="230" t="s">
        <v>48</v>
      </c>
      <c r="O429" s="64"/>
      <c r="P429" s="187">
        <f>O429*H429</f>
        <v>0</v>
      </c>
      <c r="Q429" s="187">
        <v>3.0000000000000001E-3</v>
      </c>
      <c r="R429" s="187">
        <f>Q429*H429</f>
        <v>4.4999999999999998E-2</v>
      </c>
      <c r="S429" s="187">
        <v>0</v>
      </c>
      <c r="T429" s="188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89" t="s">
        <v>209</v>
      </c>
      <c r="AT429" s="189" t="s">
        <v>303</v>
      </c>
      <c r="AU429" s="189" t="s">
        <v>22</v>
      </c>
      <c r="AY429" s="16" t="s">
        <v>155</v>
      </c>
      <c r="BE429" s="190">
        <f>IF(N429="základní",J429,0)</f>
        <v>0</v>
      </c>
      <c r="BF429" s="190">
        <f>IF(N429="snížená",J429,0)</f>
        <v>0</v>
      </c>
      <c r="BG429" s="190">
        <f>IF(N429="zákl. přenesená",J429,0)</f>
        <v>0</v>
      </c>
      <c r="BH429" s="190">
        <f>IF(N429="sníž. přenesená",J429,0)</f>
        <v>0</v>
      </c>
      <c r="BI429" s="190">
        <f>IF(N429="nulová",J429,0)</f>
        <v>0</v>
      </c>
      <c r="BJ429" s="16" t="s">
        <v>23</v>
      </c>
      <c r="BK429" s="190">
        <f>ROUND(I429*H429,2)</f>
        <v>0</v>
      </c>
      <c r="BL429" s="16" t="s">
        <v>162</v>
      </c>
      <c r="BM429" s="189" t="s">
        <v>1165</v>
      </c>
    </row>
    <row r="430" spans="1:65" s="2" customFormat="1" ht="11.25">
      <c r="A430" s="34"/>
      <c r="B430" s="35"/>
      <c r="C430" s="36"/>
      <c r="D430" s="191" t="s">
        <v>164</v>
      </c>
      <c r="E430" s="36"/>
      <c r="F430" s="192" t="s">
        <v>688</v>
      </c>
      <c r="G430" s="36"/>
      <c r="H430" s="36"/>
      <c r="I430" s="193"/>
      <c r="J430" s="36"/>
      <c r="K430" s="36"/>
      <c r="L430" s="39"/>
      <c r="M430" s="194"/>
      <c r="N430" s="195"/>
      <c r="O430" s="64"/>
      <c r="P430" s="64"/>
      <c r="Q430" s="64"/>
      <c r="R430" s="64"/>
      <c r="S430" s="64"/>
      <c r="T430" s="65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6" t="s">
        <v>164</v>
      </c>
      <c r="AU430" s="16" t="s">
        <v>22</v>
      </c>
    </row>
    <row r="431" spans="1:65" s="2" customFormat="1" ht="24.2" customHeight="1">
      <c r="A431" s="34"/>
      <c r="B431" s="35"/>
      <c r="C431" s="221" t="s">
        <v>1166</v>
      </c>
      <c r="D431" s="221" t="s">
        <v>303</v>
      </c>
      <c r="E431" s="222" t="s">
        <v>691</v>
      </c>
      <c r="F431" s="223" t="s">
        <v>692</v>
      </c>
      <c r="G431" s="224" t="s">
        <v>176</v>
      </c>
      <c r="H431" s="225">
        <v>13</v>
      </c>
      <c r="I431" s="226"/>
      <c r="J431" s="227">
        <f>ROUND(I431*H431,2)</f>
        <v>0</v>
      </c>
      <c r="K431" s="223" t="s">
        <v>161</v>
      </c>
      <c r="L431" s="228"/>
      <c r="M431" s="229" t="s">
        <v>34</v>
      </c>
      <c r="N431" s="230" t="s">
        <v>48</v>
      </c>
      <c r="O431" s="64"/>
      <c r="P431" s="187">
        <f>O431*H431</f>
        <v>0</v>
      </c>
      <c r="Q431" s="187">
        <v>3.8999999999999998E-3</v>
      </c>
      <c r="R431" s="187">
        <f>Q431*H431</f>
        <v>5.0699999999999995E-2</v>
      </c>
      <c r="S431" s="187">
        <v>0</v>
      </c>
      <c r="T431" s="18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9" t="s">
        <v>209</v>
      </c>
      <c r="AT431" s="189" t="s">
        <v>303</v>
      </c>
      <c r="AU431" s="189" t="s">
        <v>22</v>
      </c>
      <c r="AY431" s="16" t="s">
        <v>155</v>
      </c>
      <c r="BE431" s="190">
        <f>IF(N431="základní",J431,0)</f>
        <v>0</v>
      </c>
      <c r="BF431" s="190">
        <f>IF(N431="snížená",J431,0)</f>
        <v>0</v>
      </c>
      <c r="BG431" s="190">
        <f>IF(N431="zákl. přenesená",J431,0)</f>
        <v>0</v>
      </c>
      <c r="BH431" s="190">
        <f>IF(N431="sníž. přenesená",J431,0)</f>
        <v>0</v>
      </c>
      <c r="BI431" s="190">
        <f>IF(N431="nulová",J431,0)</f>
        <v>0</v>
      </c>
      <c r="BJ431" s="16" t="s">
        <v>23</v>
      </c>
      <c r="BK431" s="190">
        <f>ROUND(I431*H431,2)</f>
        <v>0</v>
      </c>
      <c r="BL431" s="16" t="s">
        <v>162</v>
      </c>
      <c r="BM431" s="189" t="s">
        <v>1167</v>
      </c>
    </row>
    <row r="432" spans="1:65" s="2" customFormat="1" ht="11.25">
      <c r="A432" s="34"/>
      <c r="B432" s="35"/>
      <c r="C432" s="36"/>
      <c r="D432" s="191" t="s">
        <v>164</v>
      </c>
      <c r="E432" s="36"/>
      <c r="F432" s="192" t="s">
        <v>692</v>
      </c>
      <c r="G432" s="36"/>
      <c r="H432" s="36"/>
      <c r="I432" s="193"/>
      <c r="J432" s="36"/>
      <c r="K432" s="36"/>
      <c r="L432" s="39"/>
      <c r="M432" s="194"/>
      <c r="N432" s="195"/>
      <c r="O432" s="64"/>
      <c r="P432" s="64"/>
      <c r="Q432" s="64"/>
      <c r="R432" s="64"/>
      <c r="S432" s="64"/>
      <c r="T432" s="65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6" t="s">
        <v>164</v>
      </c>
      <c r="AU432" s="16" t="s">
        <v>22</v>
      </c>
    </row>
    <row r="433" spans="1:65" s="2" customFormat="1" ht="16.5" customHeight="1">
      <c r="A433" s="34"/>
      <c r="B433" s="35"/>
      <c r="C433" s="178" t="s">
        <v>1168</v>
      </c>
      <c r="D433" s="178" t="s">
        <v>157</v>
      </c>
      <c r="E433" s="179" t="s">
        <v>695</v>
      </c>
      <c r="F433" s="180" t="s">
        <v>696</v>
      </c>
      <c r="G433" s="181" t="s">
        <v>263</v>
      </c>
      <c r="H433" s="182">
        <v>15</v>
      </c>
      <c r="I433" s="183"/>
      <c r="J433" s="184">
        <f>ROUND(I433*H433,2)</f>
        <v>0</v>
      </c>
      <c r="K433" s="180" t="s">
        <v>161</v>
      </c>
      <c r="L433" s="39"/>
      <c r="M433" s="185" t="s">
        <v>34</v>
      </c>
      <c r="N433" s="186" t="s">
        <v>48</v>
      </c>
      <c r="O433" s="64"/>
      <c r="P433" s="187">
        <f>O433*H433</f>
        <v>0</v>
      </c>
      <c r="Q433" s="187">
        <v>0</v>
      </c>
      <c r="R433" s="187">
        <f>Q433*H433</f>
        <v>0</v>
      </c>
      <c r="S433" s="187">
        <v>0</v>
      </c>
      <c r="T433" s="188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89" t="s">
        <v>619</v>
      </c>
      <c r="AT433" s="189" t="s">
        <v>157</v>
      </c>
      <c r="AU433" s="189" t="s">
        <v>22</v>
      </c>
      <c r="AY433" s="16" t="s">
        <v>155</v>
      </c>
      <c r="BE433" s="190">
        <f>IF(N433="základní",J433,0)</f>
        <v>0</v>
      </c>
      <c r="BF433" s="190">
        <f>IF(N433="snížená",J433,0)</f>
        <v>0</v>
      </c>
      <c r="BG433" s="190">
        <f>IF(N433="zákl. přenesená",J433,0)</f>
        <v>0</v>
      </c>
      <c r="BH433" s="190">
        <f>IF(N433="sníž. přenesená",J433,0)</f>
        <v>0</v>
      </c>
      <c r="BI433" s="190">
        <f>IF(N433="nulová",J433,0)</f>
        <v>0</v>
      </c>
      <c r="BJ433" s="16" t="s">
        <v>23</v>
      </c>
      <c r="BK433" s="190">
        <f>ROUND(I433*H433,2)</f>
        <v>0</v>
      </c>
      <c r="BL433" s="16" t="s">
        <v>619</v>
      </c>
      <c r="BM433" s="189" t="s">
        <v>1169</v>
      </c>
    </row>
    <row r="434" spans="1:65" s="2" customFormat="1" ht="29.25">
      <c r="A434" s="34"/>
      <c r="B434" s="35"/>
      <c r="C434" s="36"/>
      <c r="D434" s="191" t="s">
        <v>164</v>
      </c>
      <c r="E434" s="36"/>
      <c r="F434" s="192" t="s">
        <v>698</v>
      </c>
      <c r="G434" s="36"/>
      <c r="H434" s="36"/>
      <c r="I434" s="193"/>
      <c r="J434" s="36"/>
      <c r="K434" s="36"/>
      <c r="L434" s="39"/>
      <c r="M434" s="194"/>
      <c r="N434" s="195"/>
      <c r="O434" s="64"/>
      <c r="P434" s="64"/>
      <c r="Q434" s="64"/>
      <c r="R434" s="64"/>
      <c r="S434" s="64"/>
      <c r="T434" s="65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6" t="s">
        <v>164</v>
      </c>
      <c r="AU434" s="16" t="s">
        <v>22</v>
      </c>
    </row>
    <row r="435" spans="1:65" s="2" customFormat="1" ht="11.25">
      <c r="A435" s="34"/>
      <c r="B435" s="35"/>
      <c r="C435" s="36"/>
      <c r="D435" s="196" t="s">
        <v>166</v>
      </c>
      <c r="E435" s="36"/>
      <c r="F435" s="197" t="s">
        <v>699</v>
      </c>
      <c r="G435" s="36"/>
      <c r="H435" s="36"/>
      <c r="I435" s="193"/>
      <c r="J435" s="36"/>
      <c r="K435" s="36"/>
      <c r="L435" s="39"/>
      <c r="M435" s="231"/>
      <c r="N435" s="232"/>
      <c r="O435" s="233"/>
      <c r="P435" s="233"/>
      <c r="Q435" s="233"/>
      <c r="R435" s="233"/>
      <c r="S435" s="233"/>
      <c r="T435" s="234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6" t="s">
        <v>166</v>
      </c>
      <c r="AU435" s="16" t="s">
        <v>22</v>
      </c>
    </row>
    <row r="436" spans="1:65" s="2" customFormat="1" ht="6.95" customHeight="1">
      <c r="A436" s="34"/>
      <c r="B436" s="47"/>
      <c r="C436" s="48"/>
      <c r="D436" s="48"/>
      <c r="E436" s="48"/>
      <c r="F436" s="48"/>
      <c r="G436" s="48"/>
      <c r="H436" s="48"/>
      <c r="I436" s="48"/>
      <c r="J436" s="48"/>
      <c r="K436" s="48"/>
      <c r="L436" s="39"/>
      <c r="M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</row>
  </sheetData>
  <sheetProtection algorithmName="SHA-512" hashValue="p6udHNFQxG5XxJCWN/qki9jlPUuWJ+nAxOJC8wv9zGrjLSe2eIWZUacIOCdecDDbWoi5LSoC40auY3+Ql4qAaQ==" saltValue="i7rz08DSjqkIIqcbafLIb3p5gt6IBy06QO/gY8kUV8kgwt2pn0zS3nrlpOvh6zuAWvW0Q4qJY6LrzrY9hUz7gA==" spinCount="100000" sheet="1" objects="1" scenarios="1" formatColumns="0" formatRows="0" autoFilter="0"/>
  <autoFilter ref="C99:K435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5" r:id="rId1"/>
    <hyperlink ref="F108" r:id="rId2"/>
    <hyperlink ref="F111" r:id="rId3"/>
    <hyperlink ref="F114" r:id="rId4"/>
    <hyperlink ref="F118" r:id="rId5"/>
    <hyperlink ref="F123" r:id="rId6"/>
    <hyperlink ref="F127" r:id="rId7"/>
    <hyperlink ref="F131" r:id="rId8"/>
    <hyperlink ref="F135" r:id="rId9"/>
    <hyperlink ref="F141" r:id="rId10"/>
    <hyperlink ref="F148" r:id="rId11"/>
    <hyperlink ref="F159" r:id="rId12"/>
    <hyperlink ref="F164" r:id="rId13"/>
    <hyperlink ref="F170" r:id="rId14"/>
    <hyperlink ref="F174" r:id="rId15"/>
    <hyperlink ref="F182" r:id="rId16"/>
    <hyperlink ref="F189" r:id="rId17"/>
    <hyperlink ref="F192" r:id="rId18"/>
    <hyperlink ref="F196" r:id="rId19"/>
    <hyperlink ref="F199" r:id="rId20"/>
    <hyperlink ref="F202" r:id="rId21"/>
    <hyperlink ref="F211" r:id="rId22"/>
    <hyperlink ref="F218" r:id="rId23"/>
    <hyperlink ref="F221" r:id="rId24"/>
    <hyperlink ref="F231" r:id="rId25"/>
    <hyperlink ref="F235" r:id="rId26"/>
    <hyperlink ref="F238" r:id="rId27"/>
    <hyperlink ref="F241" r:id="rId28"/>
    <hyperlink ref="F244" r:id="rId29"/>
    <hyperlink ref="F249" r:id="rId30"/>
    <hyperlink ref="F252" r:id="rId31"/>
    <hyperlink ref="F257" r:id="rId32"/>
    <hyperlink ref="F262" r:id="rId33"/>
    <hyperlink ref="F270" r:id="rId34"/>
    <hyperlink ref="F273" r:id="rId35"/>
    <hyperlink ref="F277" r:id="rId36"/>
    <hyperlink ref="F280" r:id="rId37"/>
    <hyperlink ref="F283" r:id="rId38"/>
    <hyperlink ref="F288" r:id="rId39"/>
    <hyperlink ref="F291" r:id="rId40"/>
    <hyperlink ref="F294" r:id="rId41"/>
    <hyperlink ref="F297" r:id="rId42"/>
    <hyperlink ref="F301" r:id="rId43"/>
    <hyperlink ref="F305" r:id="rId44"/>
    <hyperlink ref="F308" r:id="rId45"/>
    <hyperlink ref="F312" r:id="rId46"/>
    <hyperlink ref="F327" r:id="rId47"/>
    <hyperlink ref="F331" r:id="rId48"/>
    <hyperlink ref="F340" r:id="rId49"/>
    <hyperlink ref="F345" r:id="rId50"/>
    <hyperlink ref="F349" r:id="rId51"/>
    <hyperlink ref="F353" r:id="rId52"/>
    <hyperlink ref="F357" r:id="rId53"/>
    <hyperlink ref="F361" r:id="rId54"/>
    <hyperlink ref="F365" r:id="rId55"/>
    <hyperlink ref="F369" r:id="rId56"/>
    <hyperlink ref="F372" r:id="rId57"/>
    <hyperlink ref="F377" r:id="rId58"/>
    <hyperlink ref="F382" r:id="rId59"/>
    <hyperlink ref="F385" r:id="rId60"/>
    <hyperlink ref="F393" r:id="rId61"/>
    <hyperlink ref="F396" r:id="rId62"/>
    <hyperlink ref="F402" r:id="rId63"/>
    <hyperlink ref="F407" r:id="rId64"/>
    <hyperlink ref="F414" r:id="rId65"/>
    <hyperlink ref="F418" r:id="rId66"/>
    <hyperlink ref="F421" r:id="rId67"/>
    <hyperlink ref="F428" r:id="rId68"/>
    <hyperlink ref="F435" r:id="rId6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107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22</v>
      </c>
    </row>
    <row r="4" spans="1:46" s="1" customFormat="1" ht="24.95" customHeight="1">
      <c r="B4" s="19"/>
      <c r="D4" s="110" t="s">
        <v>114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282" t="str">
        <f>'Rekapitulace stavby'!K6</f>
        <v>Oprava mostů v úseku Polička - Borová u Poličky</v>
      </c>
      <c r="F7" s="283"/>
      <c r="G7" s="283"/>
      <c r="H7" s="283"/>
      <c r="L7" s="19"/>
    </row>
    <row r="8" spans="1:46" s="1" customFormat="1" ht="12" customHeight="1">
      <c r="B8" s="19"/>
      <c r="D8" s="112" t="s">
        <v>115</v>
      </c>
      <c r="L8" s="19"/>
    </row>
    <row r="9" spans="1:46" s="2" customFormat="1" ht="16.5" customHeight="1">
      <c r="A9" s="34"/>
      <c r="B9" s="39"/>
      <c r="C9" s="34"/>
      <c r="D9" s="34"/>
      <c r="E9" s="282" t="s">
        <v>827</v>
      </c>
      <c r="F9" s="284"/>
      <c r="G9" s="284"/>
      <c r="H9" s="28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85" t="s">
        <v>1170</v>
      </c>
      <c r="F11" s="284"/>
      <c r="G11" s="284"/>
      <c r="H11" s="28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34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103" t="s">
        <v>25</v>
      </c>
      <c r="G14" s="34"/>
      <c r="H14" s="34"/>
      <c r="I14" s="112" t="s">
        <v>26</v>
      </c>
      <c r="J14" s="114" t="str">
        <f>'Rekapitulace stavby'!AN8</f>
        <v>7. 7. 2022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32</v>
      </c>
      <c r="E16" s="34"/>
      <c r="F16" s="34"/>
      <c r="G16" s="34"/>
      <c r="H16" s="34"/>
      <c r="I16" s="112" t="s">
        <v>33</v>
      </c>
      <c r="J16" s="103" t="s">
        <v>34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25</v>
      </c>
      <c r="F17" s="34"/>
      <c r="G17" s="34"/>
      <c r="H17" s="34"/>
      <c r="I17" s="112" t="s">
        <v>35</v>
      </c>
      <c r="J17" s="103" t="s">
        <v>34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33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86" t="str">
        <f>'Rekapitulace stavby'!E14</f>
        <v>Vyplň údaj</v>
      </c>
      <c r="F20" s="287"/>
      <c r="G20" s="287"/>
      <c r="H20" s="287"/>
      <c r="I20" s="112" t="s">
        <v>35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33</v>
      </c>
      <c r="J22" s="103" t="s">
        <v>34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25</v>
      </c>
      <c r="F23" s="34"/>
      <c r="G23" s="34"/>
      <c r="H23" s="34"/>
      <c r="I23" s="112" t="s">
        <v>35</v>
      </c>
      <c r="J23" s="103" t="s">
        <v>34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33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35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41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88" t="s">
        <v>34</v>
      </c>
      <c r="F29" s="288"/>
      <c r="G29" s="288"/>
      <c r="H29" s="28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43</v>
      </c>
      <c r="E32" s="34"/>
      <c r="F32" s="34"/>
      <c r="G32" s="34"/>
      <c r="H32" s="34"/>
      <c r="I32" s="34"/>
      <c r="J32" s="120">
        <f>ROUND(J87,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45</v>
      </c>
      <c r="G34" s="34"/>
      <c r="H34" s="34"/>
      <c r="I34" s="121" t="s">
        <v>44</v>
      </c>
      <c r="J34" s="121" t="s">
        <v>46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47</v>
      </c>
      <c r="E35" s="112" t="s">
        <v>48</v>
      </c>
      <c r="F35" s="123">
        <f>ROUND((SUM(BE87:BE160)),  2)</f>
        <v>0</v>
      </c>
      <c r="G35" s="34"/>
      <c r="H35" s="34"/>
      <c r="I35" s="124">
        <v>0.21</v>
      </c>
      <c r="J35" s="123">
        <f>ROUND(((SUM(BE87:BE160))*I35),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49</v>
      </c>
      <c r="F36" s="123">
        <f>ROUND((SUM(BF87:BF160)),  2)</f>
        <v>0</v>
      </c>
      <c r="G36" s="34"/>
      <c r="H36" s="34"/>
      <c r="I36" s="124">
        <v>0.15</v>
      </c>
      <c r="J36" s="123">
        <f>ROUND(((SUM(BF87:BF160))*I36),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50</v>
      </c>
      <c r="F37" s="123">
        <f>ROUND((SUM(BG87:BG160)),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51</v>
      </c>
      <c r="F38" s="123">
        <f>ROUND((SUM(BH87:BH160)),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52</v>
      </c>
      <c r="F39" s="123">
        <f>ROUND((SUM(BI87:BI160)),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53</v>
      </c>
      <c r="E41" s="127"/>
      <c r="F41" s="127"/>
      <c r="G41" s="128" t="s">
        <v>54</v>
      </c>
      <c r="H41" s="129" t="s">
        <v>55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2" t="s">
        <v>119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89" t="str">
        <f>E7</f>
        <v>Oprava mostů v úseku Polička - Borová u Poličky</v>
      </c>
      <c r="F50" s="290"/>
      <c r="G50" s="290"/>
      <c r="H50" s="29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0"/>
      <c r="C51" s="28" t="s">
        <v>115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4"/>
      <c r="B52" s="35"/>
      <c r="C52" s="36"/>
      <c r="D52" s="36"/>
      <c r="E52" s="289" t="s">
        <v>827</v>
      </c>
      <c r="F52" s="291"/>
      <c r="G52" s="291"/>
      <c r="H52" s="29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8" t="s">
        <v>117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43" t="str">
        <f>E11</f>
        <v>2.2 - SO 02 - Kolej - Most v km 24,327</v>
      </c>
      <c r="F54" s="291"/>
      <c r="G54" s="291"/>
      <c r="H54" s="29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8" t="s">
        <v>24</v>
      </c>
      <c r="D56" s="36"/>
      <c r="E56" s="36"/>
      <c r="F56" s="26" t="str">
        <f>F14</f>
        <v xml:space="preserve"> </v>
      </c>
      <c r="G56" s="36"/>
      <c r="H56" s="36"/>
      <c r="I56" s="28" t="s">
        <v>26</v>
      </c>
      <c r="J56" s="59" t="str">
        <f>IF(J14="","",J14)</f>
        <v>7. 7. 2022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8" t="s">
        <v>32</v>
      </c>
      <c r="D58" s="36"/>
      <c r="E58" s="36"/>
      <c r="F58" s="26" t="str">
        <f>E17</f>
        <v xml:space="preserve"> </v>
      </c>
      <c r="G58" s="36"/>
      <c r="H58" s="36"/>
      <c r="I58" s="28" t="s">
        <v>38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120</v>
      </c>
      <c r="D61" s="137"/>
      <c r="E61" s="137"/>
      <c r="F61" s="137"/>
      <c r="G61" s="137"/>
      <c r="H61" s="137"/>
      <c r="I61" s="137"/>
      <c r="J61" s="138" t="s">
        <v>121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75</v>
      </c>
      <c r="D63" s="36"/>
      <c r="E63" s="36"/>
      <c r="F63" s="36"/>
      <c r="G63" s="36"/>
      <c r="H63" s="36"/>
      <c r="I63" s="36"/>
      <c r="J63" s="77">
        <f>J87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122</v>
      </c>
    </row>
    <row r="64" spans="1:47" s="9" customFormat="1" ht="24.95" hidden="1" customHeight="1">
      <c r="B64" s="140"/>
      <c r="C64" s="141"/>
      <c r="D64" s="142" t="s">
        <v>702</v>
      </c>
      <c r="E64" s="143"/>
      <c r="F64" s="143"/>
      <c r="G64" s="143"/>
      <c r="H64" s="143"/>
      <c r="I64" s="143"/>
      <c r="J64" s="144">
        <f>J88</f>
        <v>0</v>
      </c>
      <c r="K64" s="141"/>
      <c r="L64" s="145"/>
    </row>
    <row r="65" spans="1:31" s="9" customFormat="1" ht="24.95" hidden="1" customHeight="1">
      <c r="B65" s="140"/>
      <c r="C65" s="141"/>
      <c r="D65" s="142" t="s">
        <v>703</v>
      </c>
      <c r="E65" s="143"/>
      <c r="F65" s="143"/>
      <c r="G65" s="143"/>
      <c r="H65" s="143"/>
      <c r="I65" s="143"/>
      <c r="J65" s="144">
        <f>J141</f>
        <v>0</v>
      </c>
      <c r="K65" s="141"/>
      <c r="L65" s="145"/>
    </row>
    <row r="66" spans="1:31" s="2" customFormat="1" ht="21.75" hidden="1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hidden="1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ht="11.25" hidden="1"/>
    <row r="69" spans="1:31" ht="11.25" hidden="1"/>
    <row r="70" spans="1:31" ht="11.25" hidden="1"/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2" t="s">
        <v>140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8" t="s">
        <v>16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89" t="str">
        <f>E7</f>
        <v>Oprava mostů v úseku Polička - Borová u Poličky</v>
      </c>
      <c r="F75" s="290"/>
      <c r="G75" s="290"/>
      <c r="H75" s="290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0"/>
      <c r="C76" s="28" t="s">
        <v>115</v>
      </c>
      <c r="D76" s="21"/>
      <c r="E76" s="21"/>
      <c r="F76" s="21"/>
      <c r="G76" s="21"/>
      <c r="H76" s="21"/>
      <c r="I76" s="21"/>
      <c r="J76" s="21"/>
      <c r="K76" s="21"/>
      <c r="L76" s="19"/>
    </row>
    <row r="77" spans="1:31" s="2" customFormat="1" ht="16.5" customHeight="1">
      <c r="A77" s="34"/>
      <c r="B77" s="35"/>
      <c r="C77" s="36"/>
      <c r="D77" s="36"/>
      <c r="E77" s="289" t="s">
        <v>827</v>
      </c>
      <c r="F77" s="291"/>
      <c r="G77" s="291"/>
      <c r="H77" s="291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8" t="s">
        <v>117</v>
      </c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243" t="str">
        <f>E11</f>
        <v>2.2 - SO 02 - Kolej - Most v km 24,327</v>
      </c>
      <c r="F79" s="291"/>
      <c r="G79" s="291"/>
      <c r="H79" s="291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8" t="s">
        <v>24</v>
      </c>
      <c r="D81" s="36"/>
      <c r="E81" s="36"/>
      <c r="F81" s="26" t="str">
        <f>F14</f>
        <v xml:space="preserve"> </v>
      </c>
      <c r="G81" s="36"/>
      <c r="H81" s="36"/>
      <c r="I81" s="28" t="s">
        <v>26</v>
      </c>
      <c r="J81" s="59" t="str">
        <f>IF(J14="","",J14)</f>
        <v>7. 7. 2022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8" t="s">
        <v>32</v>
      </c>
      <c r="D83" s="36"/>
      <c r="E83" s="36"/>
      <c r="F83" s="26" t="str">
        <f>E17</f>
        <v xml:space="preserve"> </v>
      </c>
      <c r="G83" s="36"/>
      <c r="H83" s="36"/>
      <c r="I83" s="28" t="s">
        <v>38</v>
      </c>
      <c r="J83" s="32" t="str">
        <f>E23</f>
        <v xml:space="preserve"> 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8" t="s">
        <v>36</v>
      </c>
      <c r="D84" s="36"/>
      <c r="E84" s="36"/>
      <c r="F84" s="26" t="str">
        <f>IF(E20="","",E20)</f>
        <v>Vyplň údaj</v>
      </c>
      <c r="G84" s="36"/>
      <c r="H84" s="36"/>
      <c r="I84" s="28" t="s">
        <v>40</v>
      </c>
      <c r="J84" s="32" t="str">
        <f>E26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51"/>
      <c r="B86" s="152"/>
      <c r="C86" s="153" t="s">
        <v>141</v>
      </c>
      <c r="D86" s="154" t="s">
        <v>62</v>
      </c>
      <c r="E86" s="154" t="s">
        <v>58</v>
      </c>
      <c r="F86" s="154" t="s">
        <v>59</v>
      </c>
      <c r="G86" s="154" t="s">
        <v>142</v>
      </c>
      <c r="H86" s="154" t="s">
        <v>143</v>
      </c>
      <c r="I86" s="154" t="s">
        <v>144</v>
      </c>
      <c r="J86" s="154" t="s">
        <v>121</v>
      </c>
      <c r="K86" s="155" t="s">
        <v>145</v>
      </c>
      <c r="L86" s="156"/>
      <c r="M86" s="68" t="s">
        <v>34</v>
      </c>
      <c r="N86" s="69" t="s">
        <v>47</v>
      </c>
      <c r="O86" s="69" t="s">
        <v>146</v>
      </c>
      <c r="P86" s="69" t="s">
        <v>147</v>
      </c>
      <c r="Q86" s="69" t="s">
        <v>148</v>
      </c>
      <c r="R86" s="69" t="s">
        <v>149</v>
      </c>
      <c r="S86" s="69" t="s">
        <v>150</v>
      </c>
      <c r="T86" s="70" t="s">
        <v>151</v>
      </c>
      <c r="U86" s="151"/>
      <c r="V86" s="151"/>
      <c r="W86" s="151"/>
      <c r="X86" s="151"/>
      <c r="Y86" s="151"/>
      <c r="Z86" s="151"/>
      <c r="AA86" s="151"/>
      <c r="AB86" s="151"/>
      <c r="AC86" s="151"/>
      <c r="AD86" s="151"/>
      <c r="AE86" s="151"/>
    </row>
    <row r="87" spans="1:65" s="2" customFormat="1" ht="22.9" customHeight="1">
      <c r="A87" s="34"/>
      <c r="B87" s="35"/>
      <c r="C87" s="75" t="s">
        <v>152</v>
      </c>
      <c r="D87" s="36"/>
      <c r="E87" s="36"/>
      <c r="F87" s="36"/>
      <c r="G87" s="36"/>
      <c r="H87" s="36"/>
      <c r="I87" s="36"/>
      <c r="J87" s="157">
        <f>BK87</f>
        <v>0</v>
      </c>
      <c r="K87" s="36"/>
      <c r="L87" s="39"/>
      <c r="M87" s="71"/>
      <c r="N87" s="158"/>
      <c r="O87" s="72"/>
      <c r="P87" s="159">
        <f>P88+P141</f>
        <v>0</v>
      </c>
      <c r="Q87" s="72"/>
      <c r="R87" s="159">
        <f>R88+R141</f>
        <v>40.990792255999999</v>
      </c>
      <c r="S87" s="72"/>
      <c r="T87" s="160">
        <f>T88+T141</f>
        <v>0.14399999999999999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6" t="s">
        <v>76</v>
      </c>
      <c r="AU87" s="16" t="s">
        <v>122</v>
      </c>
      <c r="BK87" s="161">
        <f>BK88+BK141</f>
        <v>0</v>
      </c>
    </row>
    <row r="88" spans="1:65" s="12" customFormat="1" ht="25.9" customHeight="1">
      <c r="B88" s="162"/>
      <c r="C88" s="163"/>
      <c r="D88" s="164" t="s">
        <v>76</v>
      </c>
      <c r="E88" s="165" t="s">
        <v>188</v>
      </c>
      <c r="F88" s="165" t="s">
        <v>405</v>
      </c>
      <c r="G88" s="163"/>
      <c r="H88" s="163"/>
      <c r="I88" s="166"/>
      <c r="J88" s="167">
        <f>BK88</f>
        <v>0</v>
      </c>
      <c r="K88" s="163"/>
      <c r="L88" s="168"/>
      <c r="M88" s="169"/>
      <c r="N88" s="170"/>
      <c r="O88" s="170"/>
      <c r="P88" s="171">
        <f>SUM(P89:P140)</f>
        <v>0</v>
      </c>
      <c r="Q88" s="170"/>
      <c r="R88" s="171">
        <f>SUM(R89:R140)</f>
        <v>40.990792255999999</v>
      </c>
      <c r="S88" s="170"/>
      <c r="T88" s="172">
        <f>SUM(T89:T140)</f>
        <v>0.14399999999999999</v>
      </c>
      <c r="AR88" s="173" t="s">
        <v>23</v>
      </c>
      <c r="AT88" s="174" t="s">
        <v>76</v>
      </c>
      <c r="AU88" s="174" t="s">
        <v>77</v>
      </c>
      <c r="AY88" s="173" t="s">
        <v>155</v>
      </c>
      <c r="BK88" s="175">
        <f>SUM(BK89:BK140)</f>
        <v>0</v>
      </c>
    </row>
    <row r="89" spans="1:65" s="2" customFormat="1" ht="24.2" customHeight="1">
      <c r="A89" s="34"/>
      <c r="B89" s="35"/>
      <c r="C89" s="178" t="s">
        <v>23</v>
      </c>
      <c r="D89" s="178" t="s">
        <v>157</v>
      </c>
      <c r="E89" s="179" t="s">
        <v>704</v>
      </c>
      <c r="F89" s="180" t="s">
        <v>705</v>
      </c>
      <c r="G89" s="181" t="s">
        <v>182</v>
      </c>
      <c r="H89" s="182">
        <v>18</v>
      </c>
      <c r="I89" s="183"/>
      <c r="J89" s="184">
        <f>ROUND(I89*H89,2)</f>
        <v>0</v>
      </c>
      <c r="K89" s="180" t="s">
        <v>706</v>
      </c>
      <c r="L89" s="39"/>
      <c r="M89" s="185" t="s">
        <v>34</v>
      </c>
      <c r="N89" s="186" t="s">
        <v>48</v>
      </c>
      <c r="O89" s="64"/>
      <c r="P89" s="187">
        <f>O89*H89</f>
        <v>0</v>
      </c>
      <c r="Q89" s="187">
        <v>0</v>
      </c>
      <c r="R89" s="187">
        <f>Q89*H89</f>
        <v>0</v>
      </c>
      <c r="S89" s="187">
        <v>0</v>
      </c>
      <c r="T89" s="188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9" t="s">
        <v>162</v>
      </c>
      <c r="AT89" s="189" t="s">
        <v>157</v>
      </c>
      <c r="AU89" s="189" t="s">
        <v>23</v>
      </c>
      <c r="AY89" s="16" t="s">
        <v>155</v>
      </c>
      <c r="BE89" s="190">
        <f>IF(N89="základní",J89,0)</f>
        <v>0</v>
      </c>
      <c r="BF89" s="190">
        <f>IF(N89="snížená",J89,0)</f>
        <v>0</v>
      </c>
      <c r="BG89" s="190">
        <f>IF(N89="zákl. přenesená",J89,0)</f>
        <v>0</v>
      </c>
      <c r="BH89" s="190">
        <f>IF(N89="sníž. přenesená",J89,0)</f>
        <v>0</v>
      </c>
      <c r="BI89" s="190">
        <f>IF(N89="nulová",J89,0)</f>
        <v>0</v>
      </c>
      <c r="BJ89" s="16" t="s">
        <v>23</v>
      </c>
      <c r="BK89" s="190">
        <f>ROUND(I89*H89,2)</f>
        <v>0</v>
      </c>
      <c r="BL89" s="16" t="s">
        <v>162</v>
      </c>
      <c r="BM89" s="189" t="s">
        <v>1171</v>
      </c>
    </row>
    <row r="90" spans="1:65" s="2" customFormat="1" ht="11.25">
      <c r="A90" s="34"/>
      <c r="B90" s="35"/>
      <c r="C90" s="36"/>
      <c r="D90" s="191" t="s">
        <v>164</v>
      </c>
      <c r="E90" s="36"/>
      <c r="F90" s="192" t="s">
        <v>705</v>
      </c>
      <c r="G90" s="36"/>
      <c r="H90" s="36"/>
      <c r="I90" s="193"/>
      <c r="J90" s="36"/>
      <c r="K90" s="36"/>
      <c r="L90" s="39"/>
      <c r="M90" s="194"/>
      <c r="N90" s="195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6" t="s">
        <v>164</v>
      </c>
      <c r="AU90" s="16" t="s">
        <v>23</v>
      </c>
    </row>
    <row r="91" spans="1:65" s="13" customFormat="1" ht="11.25">
      <c r="B91" s="198"/>
      <c r="C91" s="199"/>
      <c r="D91" s="191" t="s">
        <v>186</v>
      </c>
      <c r="E91" s="200" t="s">
        <v>34</v>
      </c>
      <c r="F91" s="201" t="s">
        <v>1172</v>
      </c>
      <c r="G91" s="199"/>
      <c r="H91" s="202">
        <v>18</v>
      </c>
      <c r="I91" s="203"/>
      <c r="J91" s="199"/>
      <c r="K91" s="199"/>
      <c r="L91" s="204"/>
      <c r="M91" s="205"/>
      <c r="N91" s="206"/>
      <c r="O91" s="206"/>
      <c r="P91" s="206"/>
      <c r="Q91" s="206"/>
      <c r="R91" s="206"/>
      <c r="S91" s="206"/>
      <c r="T91" s="207"/>
      <c r="AT91" s="208" t="s">
        <v>186</v>
      </c>
      <c r="AU91" s="208" t="s">
        <v>23</v>
      </c>
      <c r="AV91" s="13" t="s">
        <v>22</v>
      </c>
      <c r="AW91" s="13" t="s">
        <v>39</v>
      </c>
      <c r="AX91" s="13" t="s">
        <v>23</v>
      </c>
      <c r="AY91" s="208" t="s">
        <v>155</v>
      </c>
    </row>
    <row r="92" spans="1:65" s="2" customFormat="1" ht="16.5" customHeight="1">
      <c r="A92" s="34"/>
      <c r="B92" s="35"/>
      <c r="C92" s="178" t="s">
        <v>22</v>
      </c>
      <c r="D92" s="178" t="s">
        <v>157</v>
      </c>
      <c r="E92" s="179" t="s">
        <v>709</v>
      </c>
      <c r="F92" s="180" t="s">
        <v>710</v>
      </c>
      <c r="G92" s="181" t="s">
        <v>182</v>
      </c>
      <c r="H92" s="182">
        <v>22.5</v>
      </c>
      <c r="I92" s="183"/>
      <c r="J92" s="184">
        <f>ROUND(I92*H92,2)</f>
        <v>0</v>
      </c>
      <c r="K92" s="180" t="s">
        <v>706</v>
      </c>
      <c r="L92" s="39"/>
      <c r="M92" s="185" t="s">
        <v>34</v>
      </c>
      <c r="N92" s="186" t="s">
        <v>48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162</v>
      </c>
      <c r="AT92" s="189" t="s">
        <v>157</v>
      </c>
      <c r="AU92" s="189" t="s">
        <v>23</v>
      </c>
      <c r="AY92" s="16" t="s">
        <v>155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6" t="s">
        <v>23</v>
      </c>
      <c r="BK92" s="190">
        <f>ROUND(I92*H92,2)</f>
        <v>0</v>
      </c>
      <c r="BL92" s="16" t="s">
        <v>162</v>
      </c>
      <c r="BM92" s="189" t="s">
        <v>1173</v>
      </c>
    </row>
    <row r="93" spans="1:65" s="2" customFormat="1" ht="11.25">
      <c r="A93" s="34"/>
      <c r="B93" s="35"/>
      <c r="C93" s="36"/>
      <c r="D93" s="191" t="s">
        <v>164</v>
      </c>
      <c r="E93" s="36"/>
      <c r="F93" s="192" t="s">
        <v>710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6" t="s">
        <v>164</v>
      </c>
      <c r="AU93" s="16" t="s">
        <v>23</v>
      </c>
    </row>
    <row r="94" spans="1:65" s="13" customFormat="1" ht="11.25">
      <c r="B94" s="198"/>
      <c r="C94" s="199"/>
      <c r="D94" s="191" t="s">
        <v>186</v>
      </c>
      <c r="E94" s="200" t="s">
        <v>34</v>
      </c>
      <c r="F94" s="201" t="s">
        <v>1174</v>
      </c>
      <c r="G94" s="199"/>
      <c r="H94" s="202">
        <v>22.5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186</v>
      </c>
      <c r="AU94" s="208" t="s">
        <v>23</v>
      </c>
      <c r="AV94" s="13" t="s">
        <v>22</v>
      </c>
      <c r="AW94" s="13" t="s">
        <v>39</v>
      </c>
      <c r="AX94" s="13" t="s">
        <v>23</v>
      </c>
      <c r="AY94" s="208" t="s">
        <v>155</v>
      </c>
    </row>
    <row r="95" spans="1:65" s="2" customFormat="1" ht="16.5" customHeight="1">
      <c r="A95" s="34"/>
      <c r="B95" s="35"/>
      <c r="C95" s="221" t="s">
        <v>173</v>
      </c>
      <c r="D95" s="221" t="s">
        <v>303</v>
      </c>
      <c r="E95" s="222" t="s">
        <v>713</v>
      </c>
      <c r="F95" s="223" t="s">
        <v>714</v>
      </c>
      <c r="G95" s="224" t="s">
        <v>280</v>
      </c>
      <c r="H95" s="225">
        <v>40.5</v>
      </c>
      <c r="I95" s="226"/>
      <c r="J95" s="227">
        <f>ROUND(I95*H95,2)</f>
        <v>0</v>
      </c>
      <c r="K95" s="223" t="s">
        <v>706</v>
      </c>
      <c r="L95" s="228"/>
      <c r="M95" s="229" t="s">
        <v>34</v>
      </c>
      <c r="N95" s="230" t="s">
        <v>48</v>
      </c>
      <c r="O95" s="64"/>
      <c r="P95" s="187">
        <f>O95*H95</f>
        <v>0</v>
      </c>
      <c r="Q95" s="187">
        <v>1</v>
      </c>
      <c r="R95" s="187">
        <f>Q95*H95</f>
        <v>40.5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209</v>
      </c>
      <c r="AT95" s="189" t="s">
        <v>303</v>
      </c>
      <c r="AU95" s="189" t="s">
        <v>23</v>
      </c>
      <c r="AY95" s="16" t="s">
        <v>155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6" t="s">
        <v>23</v>
      </c>
      <c r="BK95" s="190">
        <f>ROUND(I95*H95,2)</f>
        <v>0</v>
      </c>
      <c r="BL95" s="16" t="s">
        <v>162</v>
      </c>
      <c r="BM95" s="189" t="s">
        <v>1175</v>
      </c>
    </row>
    <row r="96" spans="1:65" s="2" customFormat="1" ht="11.25">
      <c r="A96" s="34"/>
      <c r="B96" s="35"/>
      <c r="C96" s="36"/>
      <c r="D96" s="191" t="s">
        <v>164</v>
      </c>
      <c r="E96" s="36"/>
      <c r="F96" s="192" t="s">
        <v>714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6" t="s">
        <v>164</v>
      </c>
      <c r="AU96" s="16" t="s">
        <v>23</v>
      </c>
    </row>
    <row r="97" spans="1:65" s="13" customFormat="1" ht="11.25">
      <c r="B97" s="198"/>
      <c r="C97" s="199"/>
      <c r="D97" s="191" t="s">
        <v>186</v>
      </c>
      <c r="E97" s="200" t="s">
        <v>34</v>
      </c>
      <c r="F97" s="201" t="s">
        <v>1176</v>
      </c>
      <c r="G97" s="199"/>
      <c r="H97" s="202">
        <v>40.5</v>
      </c>
      <c r="I97" s="203"/>
      <c r="J97" s="199"/>
      <c r="K97" s="199"/>
      <c r="L97" s="204"/>
      <c r="M97" s="205"/>
      <c r="N97" s="206"/>
      <c r="O97" s="206"/>
      <c r="P97" s="206"/>
      <c r="Q97" s="206"/>
      <c r="R97" s="206"/>
      <c r="S97" s="206"/>
      <c r="T97" s="207"/>
      <c r="AT97" s="208" t="s">
        <v>186</v>
      </c>
      <c r="AU97" s="208" t="s">
        <v>23</v>
      </c>
      <c r="AV97" s="13" t="s">
        <v>22</v>
      </c>
      <c r="AW97" s="13" t="s">
        <v>39</v>
      </c>
      <c r="AX97" s="13" t="s">
        <v>23</v>
      </c>
      <c r="AY97" s="208" t="s">
        <v>155</v>
      </c>
    </row>
    <row r="98" spans="1:65" s="2" customFormat="1" ht="24.2" customHeight="1">
      <c r="A98" s="34"/>
      <c r="B98" s="35"/>
      <c r="C98" s="178" t="s">
        <v>162</v>
      </c>
      <c r="D98" s="178" t="s">
        <v>157</v>
      </c>
      <c r="E98" s="179" t="s">
        <v>717</v>
      </c>
      <c r="F98" s="180" t="s">
        <v>718</v>
      </c>
      <c r="G98" s="181" t="s">
        <v>160</v>
      </c>
      <c r="H98" s="182">
        <v>31.25</v>
      </c>
      <c r="I98" s="183"/>
      <c r="J98" s="184">
        <f>ROUND(I98*H98,2)</f>
        <v>0</v>
      </c>
      <c r="K98" s="180" t="s">
        <v>706</v>
      </c>
      <c r="L98" s="39"/>
      <c r="M98" s="185" t="s">
        <v>34</v>
      </c>
      <c r="N98" s="186" t="s">
        <v>48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162</v>
      </c>
      <c r="AT98" s="189" t="s">
        <v>157</v>
      </c>
      <c r="AU98" s="189" t="s">
        <v>23</v>
      </c>
      <c r="AY98" s="16" t="s">
        <v>155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6" t="s">
        <v>23</v>
      </c>
      <c r="BK98" s="190">
        <f>ROUND(I98*H98,2)</f>
        <v>0</v>
      </c>
      <c r="BL98" s="16" t="s">
        <v>162</v>
      </c>
      <c r="BM98" s="189" t="s">
        <v>1177</v>
      </c>
    </row>
    <row r="99" spans="1:65" s="2" customFormat="1" ht="19.5">
      <c r="A99" s="34"/>
      <c r="B99" s="35"/>
      <c r="C99" s="36"/>
      <c r="D99" s="191" t="s">
        <v>164</v>
      </c>
      <c r="E99" s="36"/>
      <c r="F99" s="192" t="s">
        <v>718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6" t="s">
        <v>164</v>
      </c>
      <c r="AU99" s="16" t="s">
        <v>23</v>
      </c>
    </row>
    <row r="100" spans="1:65" s="2" customFormat="1" ht="16.5" customHeight="1">
      <c r="A100" s="34"/>
      <c r="B100" s="35"/>
      <c r="C100" s="178" t="s">
        <v>188</v>
      </c>
      <c r="D100" s="178" t="s">
        <v>157</v>
      </c>
      <c r="E100" s="179" t="s">
        <v>720</v>
      </c>
      <c r="F100" s="180" t="s">
        <v>721</v>
      </c>
      <c r="G100" s="181" t="s">
        <v>263</v>
      </c>
      <c r="H100" s="182">
        <v>14</v>
      </c>
      <c r="I100" s="183"/>
      <c r="J100" s="184">
        <f>ROUND(I100*H100,2)</f>
        <v>0</v>
      </c>
      <c r="K100" s="180" t="s">
        <v>706</v>
      </c>
      <c r="L100" s="39"/>
      <c r="M100" s="185" t="s">
        <v>34</v>
      </c>
      <c r="N100" s="186" t="s">
        <v>48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162</v>
      </c>
      <c r="AT100" s="189" t="s">
        <v>157</v>
      </c>
      <c r="AU100" s="189" t="s">
        <v>23</v>
      </c>
      <c r="AY100" s="16" t="s">
        <v>155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6" t="s">
        <v>23</v>
      </c>
      <c r="BK100" s="190">
        <f>ROUND(I100*H100,2)</f>
        <v>0</v>
      </c>
      <c r="BL100" s="16" t="s">
        <v>162</v>
      </c>
      <c r="BM100" s="189" t="s">
        <v>1178</v>
      </c>
    </row>
    <row r="101" spans="1:65" s="2" customFormat="1" ht="11.25">
      <c r="A101" s="34"/>
      <c r="B101" s="35"/>
      <c r="C101" s="36"/>
      <c r="D101" s="191" t="s">
        <v>164</v>
      </c>
      <c r="E101" s="36"/>
      <c r="F101" s="192" t="s">
        <v>721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6" t="s">
        <v>164</v>
      </c>
      <c r="AU101" s="16" t="s">
        <v>23</v>
      </c>
    </row>
    <row r="102" spans="1:65" s="13" customFormat="1" ht="11.25">
      <c r="B102" s="198"/>
      <c r="C102" s="199"/>
      <c r="D102" s="191" t="s">
        <v>186</v>
      </c>
      <c r="E102" s="200" t="s">
        <v>34</v>
      </c>
      <c r="F102" s="201" t="s">
        <v>1179</v>
      </c>
      <c r="G102" s="199"/>
      <c r="H102" s="202">
        <v>14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186</v>
      </c>
      <c r="AU102" s="208" t="s">
        <v>23</v>
      </c>
      <c r="AV102" s="13" t="s">
        <v>22</v>
      </c>
      <c r="AW102" s="13" t="s">
        <v>39</v>
      </c>
      <c r="AX102" s="13" t="s">
        <v>23</v>
      </c>
      <c r="AY102" s="208" t="s">
        <v>155</v>
      </c>
    </row>
    <row r="103" spans="1:65" s="2" customFormat="1" ht="16.5" customHeight="1">
      <c r="A103" s="34"/>
      <c r="B103" s="35"/>
      <c r="C103" s="178" t="s">
        <v>195</v>
      </c>
      <c r="D103" s="178" t="s">
        <v>157</v>
      </c>
      <c r="E103" s="179" t="s">
        <v>723</v>
      </c>
      <c r="F103" s="180" t="s">
        <v>724</v>
      </c>
      <c r="G103" s="181" t="s">
        <v>263</v>
      </c>
      <c r="H103" s="182">
        <v>14</v>
      </c>
      <c r="I103" s="183"/>
      <c r="J103" s="184">
        <f>ROUND(I103*H103,2)</f>
        <v>0</v>
      </c>
      <c r="K103" s="180" t="s">
        <v>706</v>
      </c>
      <c r="L103" s="39"/>
      <c r="M103" s="185" t="s">
        <v>34</v>
      </c>
      <c r="N103" s="186" t="s">
        <v>48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162</v>
      </c>
      <c r="AT103" s="189" t="s">
        <v>157</v>
      </c>
      <c r="AU103" s="189" t="s">
        <v>23</v>
      </c>
      <c r="AY103" s="16" t="s">
        <v>155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6" t="s">
        <v>23</v>
      </c>
      <c r="BK103" s="190">
        <f>ROUND(I103*H103,2)</f>
        <v>0</v>
      </c>
      <c r="BL103" s="16" t="s">
        <v>162</v>
      </c>
      <c r="BM103" s="189" t="s">
        <v>1180</v>
      </c>
    </row>
    <row r="104" spans="1:65" s="2" customFormat="1" ht="11.25">
      <c r="A104" s="34"/>
      <c r="B104" s="35"/>
      <c r="C104" s="36"/>
      <c r="D104" s="191" t="s">
        <v>164</v>
      </c>
      <c r="E104" s="36"/>
      <c r="F104" s="192" t="s">
        <v>724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6" t="s">
        <v>164</v>
      </c>
      <c r="AU104" s="16" t="s">
        <v>23</v>
      </c>
    </row>
    <row r="105" spans="1:65" s="2" customFormat="1" ht="33" customHeight="1">
      <c r="A105" s="34"/>
      <c r="B105" s="35"/>
      <c r="C105" s="178" t="s">
        <v>202</v>
      </c>
      <c r="D105" s="178" t="s">
        <v>157</v>
      </c>
      <c r="E105" s="179" t="s">
        <v>1181</v>
      </c>
      <c r="F105" s="180" t="s">
        <v>1182</v>
      </c>
      <c r="G105" s="181" t="s">
        <v>176</v>
      </c>
      <c r="H105" s="182">
        <v>4</v>
      </c>
      <c r="I105" s="183"/>
      <c r="J105" s="184">
        <f>ROUND(I105*H105,2)</f>
        <v>0</v>
      </c>
      <c r="K105" s="180" t="s">
        <v>706</v>
      </c>
      <c r="L105" s="39"/>
      <c r="M105" s="185" t="s">
        <v>34</v>
      </c>
      <c r="N105" s="186" t="s">
        <v>48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162</v>
      </c>
      <c r="AT105" s="189" t="s">
        <v>157</v>
      </c>
      <c r="AU105" s="189" t="s">
        <v>23</v>
      </c>
      <c r="AY105" s="16" t="s">
        <v>155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6" t="s">
        <v>23</v>
      </c>
      <c r="BK105" s="190">
        <f>ROUND(I105*H105,2)</f>
        <v>0</v>
      </c>
      <c r="BL105" s="16" t="s">
        <v>162</v>
      </c>
      <c r="BM105" s="189" t="s">
        <v>1183</v>
      </c>
    </row>
    <row r="106" spans="1:65" s="2" customFormat="1" ht="19.5">
      <c r="A106" s="34"/>
      <c r="B106" s="35"/>
      <c r="C106" s="36"/>
      <c r="D106" s="191" t="s">
        <v>164</v>
      </c>
      <c r="E106" s="36"/>
      <c r="F106" s="192" t="s">
        <v>1182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6" t="s">
        <v>164</v>
      </c>
      <c r="AU106" s="16" t="s">
        <v>23</v>
      </c>
    </row>
    <row r="107" spans="1:65" s="2" customFormat="1" ht="16.5" customHeight="1">
      <c r="A107" s="34"/>
      <c r="B107" s="35"/>
      <c r="C107" s="221" t="s">
        <v>209</v>
      </c>
      <c r="D107" s="221" t="s">
        <v>303</v>
      </c>
      <c r="E107" s="222" t="s">
        <v>1184</v>
      </c>
      <c r="F107" s="223" t="s">
        <v>1185</v>
      </c>
      <c r="G107" s="224" t="s">
        <v>176</v>
      </c>
      <c r="H107" s="225">
        <v>4</v>
      </c>
      <c r="I107" s="226"/>
      <c r="J107" s="227">
        <f>ROUND(I107*H107,2)</f>
        <v>0</v>
      </c>
      <c r="K107" s="223" t="s">
        <v>706</v>
      </c>
      <c r="L107" s="228"/>
      <c r="M107" s="229" t="s">
        <v>34</v>
      </c>
      <c r="N107" s="230" t="s">
        <v>48</v>
      </c>
      <c r="O107" s="64"/>
      <c r="P107" s="187">
        <f>O107*H107</f>
        <v>0</v>
      </c>
      <c r="Q107" s="187">
        <v>1.0030000000000001E-2</v>
      </c>
      <c r="R107" s="187">
        <f>Q107*H107</f>
        <v>4.0120000000000003E-2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209</v>
      </c>
      <c r="AT107" s="189" t="s">
        <v>303</v>
      </c>
      <c r="AU107" s="189" t="s">
        <v>23</v>
      </c>
      <c r="AY107" s="16" t="s">
        <v>155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6" t="s">
        <v>23</v>
      </c>
      <c r="BK107" s="190">
        <f>ROUND(I107*H107,2)</f>
        <v>0</v>
      </c>
      <c r="BL107" s="16" t="s">
        <v>162</v>
      </c>
      <c r="BM107" s="189" t="s">
        <v>1186</v>
      </c>
    </row>
    <row r="108" spans="1:65" s="2" customFormat="1" ht="11.25">
      <c r="A108" s="34"/>
      <c r="B108" s="35"/>
      <c r="C108" s="36"/>
      <c r="D108" s="191" t="s">
        <v>164</v>
      </c>
      <c r="E108" s="36"/>
      <c r="F108" s="192" t="s">
        <v>1185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6" t="s">
        <v>164</v>
      </c>
      <c r="AU108" s="16" t="s">
        <v>23</v>
      </c>
    </row>
    <row r="109" spans="1:65" s="2" customFormat="1" ht="24.2" customHeight="1">
      <c r="A109" s="34"/>
      <c r="B109" s="35"/>
      <c r="C109" s="178" t="s">
        <v>219</v>
      </c>
      <c r="D109" s="178" t="s">
        <v>157</v>
      </c>
      <c r="E109" s="179" t="s">
        <v>1187</v>
      </c>
      <c r="F109" s="180" t="s">
        <v>1188</v>
      </c>
      <c r="G109" s="181" t="s">
        <v>176</v>
      </c>
      <c r="H109" s="182">
        <v>6</v>
      </c>
      <c r="I109" s="183"/>
      <c r="J109" s="184">
        <f>ROUND(I109*H109,2)</f>
        <v>0</v>
      </c>
      <c r="K109" s="180" t="s">
        <v>706</v>
      </c>
      <c r="L109" s="39"/>
      <c r="M109" s="185" t="s">
        <v>34</v>
      </c>
      <c r="N109" s="186" t="s">
        <v>48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162</v>
      </c>
      <c r="AT109" s="189" t="s">
        <v>157</v>
      </c>
      <c r="AU109" s="189" t="s">
        <v>23</v>
      </c>
      <c r="AY109" s="16" t="s">
        <v>155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6" t="s">
        <v>23</v>
      </c>
      <c r="BK109" s="190">
        <f>ROUND(I109*H109,2)</f>
        <v>0</v>
      </c>
      <c r="BL109" s="16" t="s">
        <v>162</v>
      </c>
      <c r="BM109" s="189" t="s">
        <v>1189</v>
      </c>
    </row>
    <row r="110" spans="1:65" s="2" customFormat="1" ht="19.5">
      <c r="A110" s="34"/>
      <c r="B110" s="35"/>
      <c r="C110" s="36"/>
      <c r="D110" s="191" t="s">
        <v>164</v>
      </c>
      <c r="E110" s="36"/>
      <c r="F110" s="192" t="s">
        <v>1188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164</v>
      </c>
      <c r="AU110" s="16" t="s">
        <v>23</v>
      </c>
    </row>
    <row r="111" spans="1:65" s="2" customFormat="1" ht="33" customHeight="1">
      <c r="A111" s="34"/>
      <c r="B111" s="35"/>
      <c r="C111" s="178" t="s">
        <v>28</v>
      </c>
      <c r="D111" s="178" t="s">
        <v>157</v>
      </c>
      <c r="E111" s="179" t="s">
        <v>1190</v>
      </c>
      <c r="F111" s="180" t="s">
        <v>1191</v>
      </c>
      <c r="G111" s="181" t="s">
        <v>736</v>
      </c>
      <c r="H111" s="182">
        <v>6</v>
      </c>
      <c r="I111" s="183"/>
      <c r="J111" s="184">
        <f>ROUND(I111*H111,2)</f>
        <v>0</v>
      </c>
      <c r="K111" s="180" t="s">
        <v>706</v>
      </c>
      <c r="L111" s="39"/>
      <c r="M111" s="185" t="s">
        <v>34</v>
      </c>
      <c r="N111" s="186" t="s">
        <v>48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162</v>
      </c>
      <c r="AT111" s="189" t="s">
        <v>157</v>
      </c>
      <c r="AU111" s="189" t="s">
        <v>23</v>
      </c>
      <c r="AY111" s="16" t="s">
        <v>155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6" t="s">
        <v>23</v>
      </c>
      <c r="BK111" s="190">
        <f>ROUND(I111*H111,2)</f>
        <v>0</v>
      </c>
      <c r="BL111" s="16" t="s">
        <v>162</v>
      </c>
      <c r="BM111" s="189" t="s">
        <v>1192</v>
      </c>
    </row>
    <row r="112" spans="1:65" s="2" customFormat="1" ht="19.5">
      <c r="A112" s="34"/>
      <c r="B112" s="35"/>
      <c r="C112" s="36"/>
      <c r="D112" s="191" t="s">
        <v>164</v>
      </c>
      <c r="E112" s="36"/>
      <c r="F112" s="192" t="s">
        <v>1191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6" t="s">
        <v>164</v>
      </c>
      <c r="AU112" s="16" t="s">
        <v>23</v>
      </c>
    </row>
    <row r="113" spans="1:65" s="2" customFormat="1" ht="24">
      <c r="A113" s="34"/>
      <c r="B113" s="35"/>
      <c r="C113" s="178" t="s">
        <v>231</v>
      </c>
      <c r="D113" s="178" t="s">
        <v>157</v>
      </c>
      <c r="E113" s="179" t="s">
        <v>1193</v>
      </c>
      <c r="F113" s="180" t="s">
        <v>1194</v>
      </c>
      <c r="G113" s="181" t="s">
        <v>176</v>
      </c>
      <c r="H113" s="182">
        <v>16</v>
      </c>
      <c r="I113" s="183"/>
      <c r="J113" s="184">
        <f>ROUND(I113*H113,2)</f>
        <v>0</v>
      </c>
      <c r="K113" s="180" t="s">
        <v>1195</v>
      </c>
      <c r="L113" s="39"/>
      <c r="M113" s="185" t="s">
        <v>34</v>
      </c>
      <c r="N113" s="186" t="s">
        <v>48</v>
      </c>
      <c r="O113" s="64"/>
      <c r="P113" s="187">
        <f>O113*H113</f>
        <v>0</v>
      </c>
      <c r="Q113" s="187">
        <v>1.0117016E-2</v>
      </c>
      <c r="R113" s="187">
        <f>Q113*H113</f>
        <v>0.16187225599999999</v>
      </c>
      <c r="S113" s="187">
        <v>8.9999999999999993E-3</v>
      </c>
      <c r="T113" s="188">
        <f>S113*H113</f>
        <v>0.14399999999999999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162</v>
      </c>
      <c r="AT113" s="189" t="s">
        <v>157</v>
      </c>
      <c r="AU113" s="189" t="s">
        <v>23</v>
      </c>
      <c r="AY113" s="16" t="s">
        <v>155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6" t="s">
        <v>23</v>
      </c>
      <c r="BK113" s="190">
        <f>ROUND(I113*H113,2)</f>
        <v>0</v>
      </c>
      <c r="BL113" s="16" t="s">
        <v>162</v>
      </c>
      <c r="BM113" s="189" t="s">
        <v>1196</v>
      </c>
    </row>
    <row r="114" spans="1:65" s="2" customFormat="1" ht="11.25">
      <c r="A114" s="34"/>
      <c r="B114" s="35"/>
      <c r="C114" s="36"/>
      <c r="D114" s="191" t="s">
        <v>164</v>
      </c>
      <c r="E114" s="36"/>
      <c r="F114" s="192" t="s">
        <v>1194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6" t="s">
        <v>164</v>
      </c>
      <c r="AU114" s="16" t="s">
        <v>23</v>
      </c>
    </row>
    <row r="115" spans="1:65" s="2" customFormat="1" ht="19.5">
      <c r="A115" s="34"/>
      <c r="B115" s="35"/>
      <c r="C115" s="36"/>
      <c r="D115" s="191" t="s">
        <v>256</v>
      </c>
      <c r="E115" s="36"/>
      <c r="F115" s="220" t="s">
        <v>1197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6" t="s">
        <v>256</v>
      </c>
      <c r="AU115" s="16" t="s">
        <v>23</v>
      </c>
    </row>
    <row r="116" spans="1:65" s="13" customFormat="1" ht="11.25">
      <c r="B116" s="198"/>
      <c r="C116" s="199"/>
      <c r="D116" s="191" t="s">
        <v>186</v>
      </c>
      <c r="E116" s="200" t="s">
        <v>34</v>
      </c>
      <c r="F116" s="201" t="s">
        <v>1198</v>
      </c>
      <c r="G116" s="199"/>
      <c r="H116" s="202">
        <v>16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186</v>
      </c>
      <c r="AU116" s="208" t="s">
        <v>23</v>
      </c>
      <c r="AV116" s="13" t="s">
        <v>22</v>
      </c>
      <c r="AW116" s="13" t="s">
        <v>39</v>
      </c>
      <c r="AX116" s="13" t="s">
        <v>23</v>
      </c>
      <c r="AY116" s="208" t="s">
        <v>155</v>
      </c>
    </row>
    <row r="117" spans="1:65" s="2" customFormat="1" ht="21.75" customHeight="1">
      <c r="A117" s="34"/>
      <c r="B117" s="35"/>
      <c r="C117" s="221" t="s">
        <v>237</v>
      </c>
      <c r="D117" s="221" t="s">
        <v>303</v>
      </c>
      <c r="E117" s="222" t="s">
        <v>1199</v>
      </c>
      <c r="F117" s="223" t="s">
        <v>1200</v>
      </c>
      <c r="G117" s="224" t="s">
        <v>176</v>
      </c>
      <c r="H117" s="225">
        <v>32</v>
      </c>
      <c r="I117" s="226"/>
      <c r="J117" s="227">
        <f>ROUND(I117*H117,2)</f>
        <v>0</v>
      </c>
      <c r="K117" s="223" t="s">
        <v>706</v>
      </c>
      <c r="L117" s="228"/>
      <c r="M117" s="229" t="s">
        <v>34</v>
      </c>
      <c r="N117" s="230" t="s">
        <v>48</v>
      </c>
      <c r="O117" s="64"/>
      <c r="P117" s="187">
        <f>O117*H117</f>
        <v>0</v>
      </c>
      <c r="Q117" s="187">
        <v>2.1000000000000001E-4</v>
      </c>
      <c r="R117" s="187">
        <f>Q117*H117</f>
        <v>6.7200000000000003E-3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209</v>
      </c>
      <c r="AT117" s="189" t="s">
        <v>303</v>
      </c>
      <c r="AU117" s="189" t="s">
        <v>23</v>
      </c>
      <c r="AY117" s="16" t="s">
        <v>155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6" t="s">
        <v>23</v>
      </c>
      <c r="BK117" s="190">
        <f>ROUND(I117*H117,2)</f>
        <v>0</v>
      </c>
      <c r="BL117" s="16" t="s">
        <v>162</v>
      </c>
      <c r="BM117" s="189" t="s">
        <v>1201</v>
      </c>
    </row>
    <row r="118" spans="1:65" s="2" customFormat="1" ht="11.25">
      <c r="A118" s="34"/>
      <c r="B118" s="35"/>
      <c r="C118" s="36"/>
      <c r="D118" s="191" t="s">
        <v>164</v>
      </c>
      <c r="E118" s="36"/>
      <c r="F118" s="192" t="s">
        <v>1200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6" t="s">
        <v>164</v>
      </c>
      <c r="AU118" s="16" t="s">
        <v>23</v>
      </c>
    </row>
    <row r="119" spans="1:65" s="13" customFormat="1" ht="11.25">
      <c r="B119" s="198"/>
      <c r="C119" s="199"/>
      <c r="D119" s="191" t="s">
        <v>186</v>
      </c>
      <c r="E119" s="200" t="s">
        <v>34</v>
      </c>
      <c r="F119" s="201" t="s">
        <v>1202</v>
      </c>
      <c r="G119" s="199"/>
      <c r="H119" s="202">
        <v>16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186</v>
      </c>
      <c r="AU119" s="208" t="s">
        <v>23</v>
      </c>
      <c r="AV119" s="13" t="s">
        <v>22</v>
      </c>
      <c r="AW119" s="13" t="s">
        <v>39</v>
      </c>
      <c r="AX119" s="13" t="s">
        <v>77</v>
      </c>
      <c r="AY119" s="208" t="s">
        <v>155</v>
      </c>
    </row>
    <row r="120" spans="1:65" s="13" customFormat="1" ht="11.25">
      <c r="B120" s="198"/>
      <c r="C120" s="199"/>
      <c r="D120" s="191" t="s">
        <v>186</v>
      </c>
      <c r="E120" s="200" t="s">
        <v>34</v>
      </c>
      <c r="F120" s="201" t="s">
        <v>1203</v>
      </c>
      <c r="G120" s="199"/>
      <c r="H120" s="202">
        <v>16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186</v>
      </c>
      <c r="AU120" s="208" t="s">
        <v>23</v>
      </c>
      <c r="AV120" s="13" t="s">
        <v>22</v>
      </c>
      <c r="AW120" s="13" t="s">
        <v>39</v>
      </c>
      <c r="AX120" s="13" t="s">
        <v>77</v>
      </c>
      <c r="AY120" s="208" t="s">
        <v>155</v>
      </c>
    </row>
    <row r="121" spans="1:65" s="14" customFormat="1" ht="11.25">
      <c r="B121" s="209"/>
      <c r="C121" s="210"/>
      <c r="D121" s="191" t="s">
        <v>186</v>
      </c>
      <c r="E121" s="211" t="s">
        <v>34</v>
      </c>
      <c r="F121" s="212" t="s">
        <v>218</v>
      </c>
      <c r="G121" s="210"/>
      <c r="H121" s="213">
        <v>32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186</v>
      </c>
      <c r="AU121" s="219" t="s">
        <v>23</v>
      </c>
      <c r="AV121" s="14" t="s">
        <v>162</v>
      </c>
      <c r="AW121" s="14" t="s">
        <v>39</v>
      </c>
      <c r="AX121" s="14" t="s">
        <v>23</v>
      </c>
      <c r="AY121" s="219" t="s">
        <v>155</v>
      </c>
    </row>
    <row r="122" spans="1:65" s="2" customFormat="1" ht="16.5" customHeight="1">
      <c r="A122" s="34"/>
      <c r="B122" s="35"/>
      <c r="C122" s="221" t="s">
        <v>244</v>
      </c>
      <c r="D122" s="221" t="s">
        <v>303</v>
      </c>
      <c r="E122" s="222" t="s">
        <v>1204</v>
      </c>
      <c r="F122" s="223" t="s">
        <v>1205</v>
      </c>
      <c r="G122" s="224" t="s">
        <v>176</v>
      </c>
      <c r="H122" s="225">
        <v>16</v>
      </c>
      <c r="I122" s="226"/>
      <c r="J122" s="227">
        <f>ROUND(I122*H122,2)</f>
        <v>0</v>
      </c>
      <c r="K122" s="223" t="s">
        <v>706</v>
      </c>
      <c r="L122" s="228"/>
      <c r="M122" s="229" t="s">
        <v>34</v>
      </c>
      <c r="N122" s="230" t="s">
        <v>48</v>
      </c>
      <c r="O122" s="64"/>
      <c r="P122" s="187">
        <f>O122*H122</f>
        <v>0</v>
      </c>
      <c r="Q122" s="187">
        <v>1.2109999999999999E-2</v>
      </c>
      <c r="R122" s="187">
        <f>Q122*H122</f>
        <v>0.19375999999999999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209</v>
      </c>
      <c r="AT122" s="189" t="s">
        <v>303</v>
      </c>
      <c r="AU122" s="189" t="s">
        <v>23</v>
      </c>
      <c r="AY122" s="16" t="s">
        <v>155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6" t="s">
        <v>23</v>
      </c>
      <c r="BK122" s="190">
        <f>ROUND(I122*H122,2)</f>
        <v>0</v>
      </c>
      <c r="BL122" s="16" t="s">
        <v>162</v>
      </c>
      <c r="BM122" s="189" t="s">
        <v>1206</v>
      </c>
    </row>
    <row r="123" spans="1:65" s="2" customFormat="1" ht="11.25">
      <c r="A123" s="34"/>
      <c r="B123" s="35"/>
      <c r="C123" s="36"/>
      <c r="D123" s="191" t="s">
        <v>164</v>
      </c>
      <c r="E123" s="36"/>
      <c r="F123" s="192" t="s">
        <v>1205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6" t="s">
        <v>164</v>
      </c>
      <c r="AU123" s="16" t="s">
        <v>23</v>
      </c>
    </row>
    <row r="124" spans="1:65" s="13" customFormat="1" ht="11.25">
      <c r="B124" s="198"/>
      <c r="C124" s="199"/>
      <c r="D124" s="191" t="s">
        <v>186</v>
      </c>
      <c r="E124" s="200" t="s">
        <v>34</v>
      </c>
      <c r="F124" s="201" t="s">
        <v>1202</v>
      </c>
      <c r="G124" s="199"/>
      <c r="H124" s="202">
        <v>16</v>
      </c>
      <c r="I124" s="203"/>
      <c r="J124" s="199"/>
      <c r="K124" s="199"/>
      <c r="L124" s="204"/>
      <c r="M124" s="205"/>
      <c r="N124" s="206"/>
      <c r="O124" s="206"/>
      <c r="P124" s="206"/>
      <c r="Q124" s="206"/>
      <c r="R124" s="206"/>
      <c r="S124" s="206"/>
      <c r="T124" s="207"/>
      <c r="AT124" s="208" t="s">
        <v>186</v>
      </c>
      <c r="AU124" s="208" t="s">
        <v>23</v>
      </c>
      <c r="AV124" s="13" t="s">
        <v>22</v>
      </c>
      <c r="AW124" s="13" t="s">
        <v>39</v>
      </c>
      <c r="AX124" s="13" t="s">
        <v>23</v>
      </c>
      <c r="AY124" s="208" t="s">
        <v>155</v>
      </c>
    </row>
    <row r="125" spans="1:65" s="2" customFormat="1" ht="21.75" customHeight="1">
      <c r="A125" s="34"/>
      <c r="B125" s="35"/>
      <c r="C125" s="221" t="s">
        <v>250</v>
      </c>
      <c r="D125" s="221" t="s">
        <v>303</v>
      </c>
      <c r="E125" s="222" t="s">
        <v>1207</v>
      </c>
      <c r="F125" s="223" t="s">
        <v>1208</v>
      </c>
      <c r="G125" s="224" t="s">
        <v>176</v>
      </c>
      <c r="H125" s="225">
        <v>32</v>
      </c>
      <c r="I125" s="226"/>
      <c r="J125" s="227">
        <f>ROUND(I125*H125,2)</f>
        <v>0</v>
      </c>
      <c r="K125" s="223" t="s">
        <v>706</v>
      </c>
      <c r="L125" s="228"/>
      <c r="M125" s="229" t="s">
        <v>34</v>
      </c>
      <c r="N125" s="230" t="s">
        <v>48</v>
      </c>
      <c r="O125" s="64"/>
      <c r="P125" s="187">
        <f>O125*H125</f>
        <v>0</v>
      </c>
      <c r="Q125" s="187">
        <v>5.1000000000000004E-4</v>
      </c>
      <c r="R125" s="187">
        <f>Q125*H125</f>
        <v>1.6320000000000001E-2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209</v>
      </c>
      <c r="AT125" s="189" t="s">
        <v>303</v>
      </c>
      <c r="AU125" s="189" t="s">
        <v>23</v>
      </c>
      <c r="AY125" s="16" t="s">
        <v>155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6" t="s">
        <v>23</v>
      </c>
      <c r="BK125" s="190">
        <f>ROUND(I125*H125,2)</f>
        <v>0</v>
      </c>
      <c r="BL125" s="16" t="s">
        <v>162</v>
      </c>
      <c r="BM125" s="189" t="s">
        <v>1209</v>
      </c>
    </row>
    <row r="126" spans="1:65" s="2" customFormat="1" ht="11.25">
      <c r="A126" s="34"/>
      <c r="B126" s="35"/>
      <c r="C126" s="36"/>
      <c r="D126" s="191" t="s">
        <v>164</v>
      </c>
      <c r="E126" s="36"/>
      <c r="F126" s="192" t="s">
        <v>1208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164</v>
      </c>
      <c r="AU126" s="16" t="s">
        <v>23</v>
      </c>
    </row>
    <row r="127" spans="1:65" s="13" customFormat="1" ht="11.25">
      <c r="B127" s="198"/>
      <c r="C127" s="199"/>
      <c r="D127" s="191" t="s">
        <v>186</v>
      </c>
      <c r="E127" s="200" t="s">
        <v>34</v>
      </c>
      <c r="F127" s="201" t="s">
        <v>1210</v>
      </c>
      <c r="G127" s="199"/>
      <c r="H127" s="202">
        <v>16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186</v>
      </c>
      <c r="AU127" s="208" t="s">
        <v>23</v>
      </c>
      <c r="AV127" s="13" t="s">
        <v>22</v>
      </c>
      <c r="AW127" s="13" t="s">
        <v>39</v>
      </c>
      <c r="AX127" s="13" t="s">
        <v>77</v>
      </c>
      <c r="AY127" s="208" t="s">
        <v>155</v>
      </c>
    </row>
    <row r="128" spans="1:65" s="13" customFormat="1" ht="11.25">
      <c r="B128" s="198"/>
      <c r="C128" s="199"/>
      <c r="D128" s="191" t="s">
        <v>186</v>
      </c>
      <c r="E128" s="200" t="s">
        <v>34</v>
      </c>
      <c r="F128" s="201" t="s">
        <v>1211</v>
      </c>
      <c r="G128" s="199"/>
      <c r="H128" s="202">
        <v>16</v>
      </c>
      <c r="I128" s="203"/>
      <c r="J128" s="199"/>
      <c r="K128" s="199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186</v>
      </c>
      <c r="AU128" s="208" t="s">
        <v>23</v>
      </c>
      <c r="AV128" s="13" t="s">
        <v>22</v>
      </c>
      <c r="AW128" s="13" t="s">
        <v>39</v>
      </c>
      <c r="AX128" s="13" t="s">
        <v>77</v>
      </c>
      <c r="AY128" s="208" t="s">
        <v>155</v>
      </c>
    </row>
    <row r="129" spans="1:65" s="14" customFormat="1" ht="11.25">
      <c r="B129" s="209"/>
      <c r="C129" s="210"/>
      <c r="D129" s="191" t="s">
        <v>186</v>
      </c>
      <c r="E129" s="211" t="s">
        <v>34</v>
      </c>
      <c r="F129" s="212" t="s">
        <v>218</v>
      </c>
      <c r="G129" s="210"/>
      <c r="H129" s="213">
        <v>32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186</v>
      </c>
      <c r="AU129" s="219" t="s">
        <v>23</v>
      </c>
      <c r="AV129" s="14" t="s">
        <v>162</v>
      </c>
      <c r="AW129" s="14" t="s">
        <v>39</v>
      </c>
      <c r="AX129" s="14" t="s">
        <v>23</v>
      </c>
      <c r="AY129" s="219" t="s">
        <v>155</v>
      </c>
    </row>
    <row r="130" spans="1:65" s="2" customFormat="1" ht="24.2" customHeight="1">
      <c r="A130" s="34"/>
      <c r="B130" s="35"/>
      <c r="C130" s="221" t="s">
        <v>8</v>
      </c>
      <c r="D130" s="221" t="s">
        <v>303</v>
      </c>
      <c r="E130" s="222" t="s">
        <v>1212</v>
      </c>
      <c r="F130" s="223" t="s">
        <v>1213</v>
      </c>
      <c r="G130" s="224" t="s">
        <v>176</v>
      </c>
      <c r="H130" s="225">
        <v>32</v>
      </c>
      <c r="I130" s="226"/>
      <c r="J130" s="227">
        <f>ROUND(I130*H130,2)</f>
        <v>0</v>
      </c>
      <c r="K130" s="223" t="s">
        <v>706</v>
      </c>
      <c r="L130" s="228"/>
      <c r="M130" s="229" t="s">
        <v>34</v>
      </c>
      <c r="N130" s="230" t="s">
        <v>48</v>
      </c>
      <c r="O130" s="64"/>
      <c r="P130" s="187">
        <f>O130*H130</f>
        <v>0</v>
      </c>
      <c r="Q130" s="187">
        <v>1.1100000000000001E-3</v>
      </c>
      <c r="R130" s="187">
        <f>Q130*H130</f>
        <v>3.5520000000000003E-2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209</v>
      </c>
      <c r="AT130" s="189" t="s">
        <v>303</v>
      </c>
      <c r="AU130" s="189" t="s">
        <v>23</v>
      </c>
      <c r="AY130" s="16" t="s">
        <v>155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6" t="s">
        <v>23</v>
      </c>
      <c r="BK130" s="190">
        <f>ROUND(I130*H130,2)</f>
        <v>0</v>
      </c>
      <c r="BL130" s="16" t="s">
        <v>162</v>
      </c>
      <c r="BM130" s="189" t="s">
        <v>1214</v>
      </c>
    </row>
    <row r="131" spans="1:65" s="2" customFormat="1" ht="19.5">
      <c r="A131" s="34"/>
      <c r="B131" s="35"/>
      <c r="C131" s="36"/>
      <c r="D131" s="191" t="s">
        <v>164</v>
      </c>
      <c r="E131" s="36"/>
      <c r="F131" s="192" t="s">
        <v>1213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164</v>
      </c>
      <c r="AU131" s="16" t="s">
        <v>23</v>
      </c>
    </row>
    <row r="132" spans="1:65" s="13" customFormat="1" ht="11.25">
      <c r="B132" s="198"/>
      <c r="C132" s="199"/>
      <c r="D132" s="191" t="s">
        <v>186</v>
      </c>
      <c r="E132" s="200" t="s">
        <v>34</v>
      </c>
      <c r="F132" s="201" t="s">
        <v>1202</v>
      </c>
      <c r="G132" s="199"/>
      <c r="H132" s="202">
        <v>16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186</v>
      </c>
      <c r="AU132" s="208" t="s">
        <v>23</v>
      </c>
      <c r="AV132" s="13" t="s">
        <v>22</v>
      </c>
      <c r="AW132" s="13" t="s">
        <v>39</v>
      </c>
      <c r="AX132" s="13" t="s">
        <v>77</v>
      </c>
      <c r="AY132" s="208" t="s">
        <v>155</v>
      </c>
    </row>
    <row r="133" spans="1:65" s="13" customFormat="1" ht="11.25">
      <c r="B133" s="198"/>
      <c r="C133" s="199"/>
      <c r="D133" s="191" t="s">
        <v>186</v>
      </c>
      <c r="E133" s="200" t="s">
        <v>34</v>
      </c>
      <c r="F133" s="201" t="s">
        <v>1203</v>
      </c>
      <c r="G133" s="199"/>
      <c r="H133" s="202">
        <v>16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186</v>
      </c>
      <c r="AU133" s="208" t="s">
        <v>23</v>
      </c>
      <c r="AV133" s="13" t="s">
        <v>22</v>
      </c>
      <c r="AW133" s="13" t="s">
        <v>39</v>
      </c>
      <c r="AX133" s="13" t="s">
        <v>77</v>
      </c>
      <c r="AY133" s="208" t="s">
        <v>155</v>
      </c>
    </row>
    <row r="134" spans="1:65" s="14" customFormat="1" ht="11.25">
      <c r="B134" s="209"/>
      <c r="C134" s="210"/>
      <c r="D134" s="191" t="s">
        <v>186</v>
      </c>
      <c r="E134" s="211" t="s">
        <v>34</v>
      </c>
      <c r="F134" s="212" t="s">
        <v>218</v>
      </c>
      <c r="G134" s="210"/>
      <c r="H134" s="213">
        <v>32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186</v>
      </c>
      <c r="AU134" s="219" t="s">
        <v>23</v>
      </c>
      <c r="AV134" s="14" t="s">
        <v>162</v>
      </c>
      <c r="AW134" s="14" t="s">
        <v>39</v>
      </c>
      <c r="AX134" s="14" t="s">
        <v>23</v>
      </c>
      <c r="AY134" s="219" t="s">
        <v>155</v>
      </c>
    </row>
    <row r="135" spans="1:65" s="2" customFormat="1" ht="24.2" customHeight="1">
      <c r="A135" s="34"/>
      <c r="B135" s="35"/>
      <c r="C135" s="221" t="s">
        <v>269</v>
      </c>
      <c r="D135" s="221" t="s">
        <v>303</v>
      </c>
      <c r="E135" s="222" t="s">
        <v>1215</v>
      </c>
      <c r="F135" s="223" t="s">
        <v>1216</v>
      </c>
      <c r="G135" s="224" t="s">
        <v>176</v>
      </c>
      <c r="H135" s="225">
        <v>64</v>
      </c>
      <c r="I135" s="226"/>
      <c r="J135" s="227">
        <f>ROUND(I135*H135,2)</f>
        <v>0</v>
      </c>
      <c r="K135" s="223" t="s">
        <v>706</v>
      </c>
      <c r="L135" s="228"/>
      <c r="M135" s="229" t="s">
        <v>34</v>
      </c>
      <c r="N135" s="230" t="s">
        <v>48</v>
      </c>
      <c r="O135" s="64"/>
      <c r="P135" s="187">
        <f>O135*H135</f>
        <v>0</v>
      </c>
      <c r="Q135" s="187">
        <v>5.6999999999999998E-4</v>
      </c>
      <c r="R135" s="187">
        <f>Q135*H135</f>
        <v>3.6479999999999999E-2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209</v>
      </c>
      <c r="AT135" s="189" t="s">
        <v>303</v>
      </c>
      <c r="AU135" s="189" t="s">
        <v>23</v>
      </c>
      <c r="AY135" s="16" t="s">
        <v>155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6" t="s">
        <v>23</v>
      </c>
      <c r="BK135" s="190">
        <f>ROUND(I135*H135,2)</f>
        <v>0</v>
      </c>
      <c r="BL135" s="16" t="s">
        <v>162</v>
      </c>
      <c r="BM135" s="189" t="s">
        <v>1217</v>
      </c>
    </row>
    <row r="136" spans="1:65" s="2" customFormat="1" ht="11.25">
      <c r="A136" s="34"/>
      <c r="B136" s="35"/>
      <c r="C136" s="36"/>
      <c r="D136" s="191" t="s">
        <v>164</v>
      </c>
      <c r="E136" s="36"/>
      <c r="F136" s="192" t="s">
        <v>1216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164</v>
      </c>
      <c r="AU136" s="16" t="s">
        <v>23</v>
      </c>
    </row>
    <row r="137" spans="1:65" s="13" customFormat="1" ht="11.25">
      <c r="B137" s="198"/>
      <c r="C137" s="199"/>
      <c r="D137" s="191" t="s">
        <v>186</v>
      </c>
      <c r="E137" s="200" t="s">
        <v>34</v>
      </c>
      <c r="F137" s="201" t="s">
        <v>1218</v>
      </c>
      <c r="G137" s="199"/>
      <c r="H137" s="202">
        <v>64</v>
      </c>
      <c r="I137" s="203"/>
      <c r="J137" s="199"/>
      <c r="K137" s="199"/>
      <c r="L137" s="204"/>
      <c r="M137" s="205"/>
      <c r="N137" s="206"/>
      <c r="O137" s="206"/>
      <c r="P137" s="206"/>
      <c r="Q137" s="206"/>
      <c r="R137" s="206"/>
      <c r="S137" s="206"/>
      <c r="T137" s="207"/>
      <c r="AT137" s="208" t="s">
        <v>186</v>
      </c>
      <c r="AU137" s="208" t="s">
        <v>23</v>
      </c>
      <c r="AV137" s="13" t="s">
        <v>22</v>
      </c>
      <c r="AW137" s="13" t="s">
        <v>39</v>
      </c>
      <c r="AX137" s="13" t="s">
        <v>23</v>
      </c>
      <c r="AY137" s="208" t="s">
        <v>155</v>
      </c>
    </row>
    <row r="138" spans="1:65" s="2" customFormat="1" ht="24.2" customHeight="1">
      <c r="A138" s="34"/>
      <c r="B138" s="35"/>
      <c r="C138" s="178" t="s">
        <v>277</v>
      </c>
      <c r="D138" s="178" t="s">
        <v>157</v>
      </c>
      <c r="E138" s="179" t="s">
        <v>726</v>
      </c>
      <c r="F138" s="180" t="s">
        <v>727</v>
      </c>
      <c r="G138" s="181" t="s">
        <v>728</v>
      </c>
      <c r="H138" s="182">
        <v>1</v>
      </c>
      <c r="I138" s="183"/>
      <c r="J138" s="184">
        <f>ROUND(I138*H138,2)</f>
        <v>0</v>
      </c>
      <c r="K138" s="180" t="s">
        <v>706</v>
      </c>
      <c r="L138" s="39"/>
      <c r="M138" s="185" t="s">
        <v>34</v>
      </c>
      <c r="N138" s="186" t="s">
        <v>48</v>
      </c>
      <c r="O138" s="64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162</v>
      </c>
      <c r="AT138" s="189" t="s">
        <v>157</v>
      </c>
      <c r="AU138" s="189" t="s">
        <v>23</v>
      </c>
      <c r="AY138" s="16" t="s">
        <v>155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6" t="s">
        <v>23</v>
      </c>
      <c r="BK138" s="190">
        <f>ROUND(I138*H138,2)</f>
        <v>0</v>
      </c>
      <c r="BL138" s="16" t="s">
        <v>162</v>
      </c>
      <c r="BM138" s="189" t="s">
        <v>1219</v>
      </c>
    </row>
    <row r="139" spans="1:65" s="2" customFormat="1" ht="19.5">
      <c r="A139" s="34"/>
      <c r="B139" s="35"/>
      <c r="C139" s="36"/>
      <c r="D139" s="191" t="s">
        <v>164</v>
      </c>
      <c r="E139" s="36"/>
      <c r="F139" s="192" t="s">
        <v>727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164</v>
      </c>
      <c r="AU139" s="16" t="s">
        <v>23</v>
      </c>
    </row>
    <row r="140" spans="1:65" s="13" customFormat="1" ht="11.25">
      <c r="B140" s="198"/>
      <c r="C140" s="199"/>
      <c r="D140" s="191" t="s">
        <v>186</v>
      </c>
      <c r="E140" s="200" t="s">
        <v>34</v>
      </c>
      <c r="F140" s="201" t="s">
        <v>730</v>
      </c>
      <c r="G140" s="199"/>
      <c r="H140" s="202">
        <v>1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186</v>
      </c>
      <c r="AU140" s="208" t="s">
        <v>23</v>
      </c>
      <c r="AV140" s="13" t="s">
        <v>22</v>
      </c>
      <c r="AW140" s="13" t="s">
        <v>39</v>
      </c>
      <c r="AX140" s="13" t="s">
        <v>23</v>
      </c>
      <c r="AY140" s="208" t="s">
        <v>155</v>
      </c>
    </row>
    <row r="141" spans="1:65" s="12" customFormat="1" ht="25.9" customHeight="1">
      <c r="B141" s="162"/>
      <c r="C141" s="163"/>
      <c r="D141" s="164" t="s">
        <v>76</v>
      </c>
      <c r="E141" s="165" t="s">
        <v>738</v>
      </c>
      <c r="F141" s="165" t="s">
        <v>739</v>
      </c>
      <c r="G141" s="163"/>
      <c r="H141" s="163"/>
      <c r="I141" s="166"/>
      <c r="J141" s="167">
        <f>BK141</f>
        <v>0</v>
      </c>
      <c r="K141" s="163"/>
      <c r="L141" s="168"/>
      <c r="M141" s="169"/>
      <c r="N141" s="170"/>
      <c r="O141" s="170"/>
      <c r="P141" s="171">
        <f>SUM(P142:P160)</f>
        <v>0</v>
      </c>
      <c r="Q141" s="170"/>
      <c r="R141" s="171">
        <f>SUM(R142:R160)</f>
        <v>0</v>
      </c>
      <c r="S141" s="170"/>
      <c r="T141" s="172">
        <f>SUM(T142:T160)</f>
        <v>0</v>
      </c>
      <c r="AR141" s="173" t="s">
        <v>162</v>
      </c>
      <c r="AT141" s="174" t="s">
        <v>76</v>
      </c>
      <c r="AU141" s="174" t="s">
        <v>77</v>
      </c>
      <c r="AY141" s="173" t="s">
        <v>155</v>
      </c>
      <c r="BK141" s="175">
        <f>SUM(BK142:BK160)</f>
        <v>0</v>
      </c>
    </row>
    <row r="142" spans="1:65" s="2" customFormat="1" ht="49.15" customHeight="1">
      <c r="A142" s="34"/>
      <c r="B142" s="35"/>
      <c r="C142" s="178" t="s">
        <v>285</v>
      </c>
      <c r="D142" s="178" t="s">
        <v>157</v>
      </c>
      <c r="E142" s="179" t="s">
        <v>740</v>
      </c>
      <c r="F142" s="180" t="s">
        <v>741</v>
      </c>
      <c r="G142" s="181" t="s">
        <v>280</v>
      </c>
      <c r="H142" s="182">
        <v>76.5</v>
      </c>
      <c r="I142" s="183"/>
      <c r="J142" s="184">
        <f>ROUND(I142*H142,2)</f>
        <v>0</v>
      </c>
      <c r="K142" s="180" t="s">
        <v>706</v>
      </c>
      <c r="L142" s="39"/>
      <c r="M142" s="185" t="s">
        <v>34</v>
      </c>
      <c r="N142" s="186" t="s">
        <v>48</v>
      </c>
      <c r="O142" s="64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9" t="s">
        <v>742</v>
      </c>
      <c r="AT142" s="189" t="s">
        <v>157</v>
      </c>
      <c r="AU142" s="189" t="s">
        <v>23</v>
      </c>
      <c r="AY142" s="16" t="s">
        <v>155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6" t="s">
        <v>23</v>
      </c>
      <c r="BK142" s="190">
        <f>ROUND(I142*H142,2)</f>
        <v>0</v>
      </c>
      <c r="BL142" s="16" t="s">
        <v>742</v>
      </c>
      <c r="BM142" s="189" t="s">
        <v>1220</v>
      </c>
    </row>
    <row r="143" spans="1:65" s="2" customFormat="1" ht="29.25">
      <c r="A143" s="34"/>
      <c r="B143" s="35"/>
      <c r="C143" s="36"/>
      <c r="D143" s="191" t="s">
        <v>164</v>
      </c>
      <c r="E143" s="36"/>
      <c r="F143" s="192" t="s">
        <v>741</v>
      </c>
      <c r="G143" s="36"/>
      <c r="H143" s="36"/>
      <c r="I143" s="193"/>
      <c r="J143" s="36"/>
      <c r="K143" s="36"/>
      <c r="L143" s="39"/>
      <c r="M143" s="194"/>
      <c r="N143" s="195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164</v>
      </c>
      <c r="AU143" s="16" t="s">
        <v>23</v>
      </c>
    </row>
    <row r="144" spans="1:65" s="13" customFormat="1" ht="11.25">
      <c r="B144" s="198"/>
      <c r="C144" s="199"/>
      <c r="D144" s="191" t="s">
        <v>186</v>
      </c>
      <c r="E144" s="200" t="s">
        <v>34</v>
      </c>
      <c r="F144" s="201" t="s">
        <v>1221</v>
      </c>
      <c r="G144" s="199"/>
      <c r="H144" s="202">
        <v>76.5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186</v>
      </c>
      <c r="AU144" s="208" t="s">
        <v>23</v>
      </c>
      <c r="AV144" s="13" t="s">
        <v>22</v>
      </c>
      <c r="AW144" s="13" t="s">
        <v>39</v>
      </c>
      <c r="AX144" s="13" t="s">
        <v>23</v>
      </c>
      <c r="AY144" s="208" t="s">
        <v>155</v>
      </c>
    </row>
    <row r="145" spans="1:65" s="2" customFormat="1" ht="21.75" customHeight="1">
      <c r="A145" s="34"/>
      <c r="B145" s="35"/>
      <c r="C145" s="178" t="s">
        <v>294</v>
      </c>
      <c r="D145" s="178" t="s">
        <v>157</v>
      </c>
      <c r="E145" s="179" t="s">
        <v>745</v>
      </c>
      <c r="F145" s="180" t="s">
        <v>746</v>
      </c>
      <c r="G145" s="181" t="s">
        <v>280</v>
      </c>
      <c r="H145" s="182">
        <v>40.5</v>
      </c>
      <c r="I145" s="183"/>
      <c r="J145" s="184">
        <f>ROUND(I145*H145,2)</f>
        <v>0</v>
      </c>
      <c r="K145" s="180" t="s">
        <v>706</v>
      </c>
      <c r="L145" s="39"/>
      <c r="M145" s="185" t="s">
        <v>34</v>
      </c>
      <c r="N145" s="186" t="s">
        <v>48</v>
      </c>
      <c r="O145" s="64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742</v>
      </c>
      <c r="AT145" s="189" t="s">
        <v>157</v>
      </c>
      <c r="AU145" s="189" t="s">
        <v>23</v>
      </c>
      <c r="AY145" s="16" t="s">
        <v>155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6" t="s">
        <v>23</v>
      </c>
      <c r="BK145" s="190">
        <f>ROUND(I145*H145,2)</f>
        <v>0</v>
      </c>
      <c r="BL145" s="16" t="s">
        <v>742</v>
      </c>
      <c r="BM145" s="189" t="s">
        <v>1222</v>
      </c>
    </row>
    <row r="146" spans="1:65" s="2" customFormat="1" ht="11.25">
      <c r="A146" s="34"/>
      <c r="B146" s="35"/>
      <c r="C146" s="36"/>
      <c r="D146" s="191" t="s">
        <v>164</v>
      </c>
      <c r="E146" s="36"/>
      <c r="F146" s="192" t="s">
        <v>746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164</v>
      </c>
      <c r="AU146" s="16" t="s">
        <v>23</v>
      </c>
    </row>
    <row r="147" spans="1:65" s="2" customFormat="1" ht="58.5">
      <c r="A147" s="34"/>
      <c r="B147" s="35"/>
      <c r="C147" s="36"/>
      <c r="D147" s="191" t="s">
        <v>256</v>
      </c>
      <c r="E147" s="36"/>
      <c r="F147" s="220" t="s">
        <v>748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6" t="s">
        <v>256</v>
      </c>
      <c r="AU147" s="16" t="s">
        <v>23</v>
      </c>
    </row>
    <row r="148" spans="1:65" s="13" customFormat="1" ht="11.25">
      <c r="B148" s="198"/>
      <c r="C148" s="199"/>
      <c r="D148" s="191" t="s">
        <v>186</v>
      </c>
      <c r="E148" s="200" t="s">
        <v>34</v>
      </c>
      <c r="F148" s="201" t="s">
        <v>1223</v>
      </c>
      <c r="G148" s="199"/>
      <c r="H148" s="202">
        <v>40.5</v>
      </c>
      <c r="I148" s="203"/>
      <c r="J148" s="199"/>
      <c r="K148" s="199"/>
      <c r="L148" s="204"/>
      <c r="M148" s="205"/>
      <c r="N148" s="206"/>
      <c r="O148" s="206"/>
      <c r="P148" s="206"/>
      <c r="Q148" s="206"/>
      <c r="R148" s="206"/>
      <c r="S148" s="206"/>
      <c r="T148" s="207"/>
      <c r="AT148" s="208" t="s">
        <v>186</v>
      </c>
      <c r="AU148" s="208" t="s">
        <v>23</v>
      </c>
      <c r="AV148" s="13" t="s">
        <v>22</v>
      </c>
      <c r="AW148" s="13" t="s">
        <v>39</v>
      </c>
      <c r="AX148" s="13" t="s">
        <v>23</v>
      </c>
      <c r="AY148" s="208" t="s">
        <v>155</v>
      </c>
    </row>
    <row r="149" spans="1:65" s="2" customFormat="1" ht="21.75" customHeight="1">
      <c r="A149" s="34"/>
      <c r="B149" s="35"/>
      <c r="C149" s="178" t="s">
        <v>302</v>
      </c>
      <c r="D149" s="178" t="s">
        <v>157</v>
      </c>
      <c r="E149" s="179" t="s">
        <v>750</v>
      </c>
      <c r="F149" s="180" t="s">
        <v>751</v>
      </c>
      <c r="G149" s="181" t="s">
        <v>280</v>
      </c>
      <c r="H149" s="182">
        <v>36</v>
      </c>
      <c r="I149" s="183"/>
      <c r="J149" s="184">
        <f>ROUND(I149*H149,2)</f>
        <v>0</v>
      </c>
      <c r="K149" s="180" t="s">
        <v>706</v>
      </c>
      <c r="L149" s="39"/>
      <c r="M149" s="185" t="s">
        <v>34</v>
      </c>
      <c r="N149" s="186" t="s">
        <v>48</v>
      </c>
      <c r="O149" s="64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742</v>
      </c>
      <c r="AT149" s="189" t="s">
        <v>157</v>
      </c>
      <c r="AU149" s="189" t="s">
        <v>23</v>
      </c>
      <c r="AY149" s="16" t="s">
        <v>155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6" t="s">
        <v>23</v>
      </c>
      <c r="BK149" s="190">
        <f>ROUND(I149*H149,2)</f>
        <v>0</v>
      </c>
      <c r="BL149" s="16" t="s">
        <v>742</v>
      </c>
      <c r="BM149" s="189" t="s">
        <v>1224</v>
      </c>
    </row>
    <row r="150" spans="1:65" s="2" customFormat="1" ht="29.25">
      <c r="A150" s="34"/>
      <c r="B150" s="35"/>
      <c r="C150" s="36"/>
      <c r="D150" s="191" t="s">
        <v>164</v>
      </c>
      <c r="E150" s="36"/>
      <c r="F150" s="192" t="s">
        <v>1225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6" t="s">
        <v>164</v>
      </c>
      <c r="AU150" s="16" t="s">
        <v>23</v>
      </c>
    </row>
    <row r="151" spans="1:65" s="13" customFormat="1" ht="11.25">
      <c r="B151" s="198"/>
      <c r="C151" s="199"/>
      <c r="D151" s="191" t="s">
        <v>186</v>
      </c>
      <c r="E151" s="200" t="s">
        <v>34</v>
      </c>
      <c r="F151" s="201" t="s">
        <v>1226</v>
      </c>
      <c r="G151" s="199"/>
      <c r="H151" s="202">
        <v>36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186</v>
      </c>
      <c r="AU151" s="208" t="s">
        <v>23</v>
      </c>
      <c r="AV151" s="13" t="s">
        <v>22</v>
      </c>
      <c r="AW151" s="13" t="s">
        <v>39</v>
      </c>
      <c r="AX151" s="13" t="s">
        <v>23</v>
      </c>
      <c r="AY151" s="208" t="s">
        <v>155</v>
      </c>
    </row>
    <row r="152" spans="1:65" s="2" customFormat="1" ht="24.2" customHeight="1">
      <c r="A152" s="34"/>
      <c r="B152" s="35"/>
      <c r="C152" s="178" t="s">
        <v>7</v>
      </c>
      <c r="D152" s="178" t="s">
        <v>157</v>
      </c>
      <c r="E152" s="179" t="s">
        <v>754</v>
      </c>
      <c r="F152" s="180" t="s">
        <v>755</v>
      </c>
      <c r="G152" s="181" t="s">
        <v>176</v>
      </c>
      <c r="H152" s="182">
        <v>1</v>
      </c>
      <c r="I152" s="183"/>
      <c r="J152" s="184">
        <f>ROUND(I152*H152,2)</f>
        <v>0</v>
      </c>
      <c r="K152" s="180" t="s">
        <v>706</v>
      </c>
      <c r="L152" s="39"/>
      <c r="M152" s="185" t="s">
        <v>34</v>
      </c>
      <c r="N152" s="186" t="s">
        <v>48</v>
      </c>
      <c r="O152" s="64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742</v>
      </c>
      <c r="AT152" s="189" t="s">
        <v>157</v>
      </c>
      <c r="AU152" s="189" t="s">
        <v>23</v>
      </c>
      <c r="AY152" s="16" t="s">
        <v>155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6" t="s">
        <v>23</v>
      </c>
      <c r="BK152" s="190">
        <f>ROUND(I152*H152,2)</f>
        <v>0</v>
      </c>
      <c r="BL152" s="16" t="s">
        <v>742</v>
      </c>
      <c r="BM152" s="189" t="s">
        <v>1227</v>
      </c>
    </row>
    <row r="153" spans="1:65" s="2" customFormat="1" ht="19.5">
      <c r="A153" s="34"/>
      <c r="B153" s="35"/>
      <c r="C153" s="36"/>
      <c r="D153" s="191" t="s">
        <v>164</v>
      </c>
      <c r="E153" s="36"/>
      <c r="F153" s="192" t="s">
        <v>755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6" t="s">
        <v>164</v>
      </c>
      <c r="AU153" s="16" t="s">
        <v>23</v>
      </c>
    </row>
    <row r="154" spans="1:65" s="2" customFormat="1" ht="19.5">
      <c r="A154" s="34"/>
      <c r="B154" s="35"/>
      <c r="C154" s="36"/>
      <c r="D154" s="191" t="s">
        <v>256</v>
      </c>
      <c r="E154" s="36"/>
      <c r="F154" s="220" t="s">
        <v>757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6" t="s">
        <v>256</v>
      </c>
      <c r="AU154" s="16" t="s">
        <v>23</v>
      </c>
    </row>
    <row r="155" spans="1:65" s="2" customFormat="1" ht="33" customHeight="1">
      <c r="A155" s="34"/>
      <c r="B155" s="35"/>
      <c r="C155" s="178" t="s">
        <v>314</v>
      </c>
      <c r="D155" s="178" t="s">
        <v>157</v>
      </c>
      <c r="E155" s="179" t="s">
        <v>762</v>
      </c>
      <c r="F155" s="180" t="s">
        <v>763</v>
      </c>
      <c r="G155" s="181" t="s">
        <v>176</v>
      </c>
      <c r="H155" s="182">
        <v>1</v>
      </c>
      <c r="I155" s="183"/>
      <c r="J155" s="184">
        <f>ROUND(I155*H155,2)</f>
        <v>0</v>
      </c>
      <c r="K155" s="180" t="s">
        <v>706</v>
      </c>
      <c r="L155" s="39"/>
      <c r="M155" s="185" t="s">
        <v>34</v>
      </c>
      <c r="N155" s="186" t="s">
        <v>48</v>
      </c>
      <c r="O155" s="64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742</v>
      </c>
      <c r="AT155" s="189" t="s">
        <v>157</v>
      </c>
      <c r="AU155" s="189" t="s">
        <v>23</v>
      </c>
      <c r="AY155" s="16" t="s">
        <v>155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6" t="s">
        <v>23</v>
      </c>
      <c r="BK155" s="190">
        <f>ROUND(I155*H155,2)</f>
        <v>0</v>
      </c>
      <c r="BL155" s="16" t="s">
        <v>742</v>
      </c>
      <c r="BM155" s="189" t="s">
        <v>1228</v>
      </c>
    </row>
    <row r="156" spans="1:65" s="2" customFormat="1" ht="19.5">
      <c r="A156" s="34"/>
      <c r="B156" s="35"/>
      <c r="C156" s="36"/>
      <c r="D156" s="191" t="s">
        <v>164</v>
      </c>
      <c r="E156" s="36"/>
      <c r="F156" s="192" t="s">
        <v>763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6" t="s">
        <v>164</v>
      </c>
      <c r="AU156" s="16" t="s">
        <v>23</v>
      </c>
    </row>
    <row r="157" spans="1:65" s="2" customFormat="1" ht="19.5">
      <c r="A157" s="34"/>
      <c r="B157" s="35"/>
      <c r="C157" s="36"/>
      <c r="D157" s="191" t="s">
        <v>256</v>
      </c>
      <c r="E157" s="36"/>
      <c r="F157" s="220" t="s">
        <v>1229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6" t="s">
        <v>256</v>
      </c>
      <c r="AU157" s="16" t="s">
        <v>23</v>
      </c>
    </row>
    <row r="158" spans="1:65" s="2" customFormat="1" ht="24.2" customHeight="1">
      <c r="A158" s="34"/>
      <c r="B158" s="35"/>
      <c r="C158" s="178" t="s">
        <v>906</v>
      </c>
      <c r="D158" s="178" t="s">
        <v>157</v>
      </c>
      <c r="E158" s="179" t="s">
        <v>758</v>
      </c>
      <c r="F158" s="180" t="s">
        <v>759</v>
      </c>
      <c r="G158" s="181" t="s">
        <v>280</v>
      </c>
      <c r="H158" s="182">
        <v>36</v>
      </c>
      <c r="I158" s="183"/>
      <c r="J158" s="184">
        <f>ROUND(I158*H158,2)</f>
        <v>0</v>
      </c>
      <c r="K158" s="180" t="s">
        <v>706</v>
      </c>
      <c r="L158" s="39"/>
      <c r="M158" s="185" t="s">
        <v>34</v>
      </c>
      <c r="N158" s="186" t="s">
        <v>48</v>
      </c>
      <c r="O158" s="64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742</v>
      </c>
      <c r="AT158" s="189" t="s">
        <v>157</v>
      </c>
      <c r="AU158" s="189" t="s">
        <v>23</v>
      </c>
      <c r="AY158" s="16" t="s">
        <v>155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6" t="s">
        <v>23</v>
      </c>
      <c r="BK158" s="190">
        <f>ROUND(I158*H158,2)</f>
        <v>0</v>
      </c>
      <c r="BL158" s="16" t="s">
        <v>742</v>
      </c>
      <c r="BM158" s="189" t="s">
        <v>1230</v>
      </c>
    </row>
    <row r="159" spans="1:65" s="2" customFormat="1" ht="11.25">
      <c r="A159" s="34"/>
      <c r="B159" s="35"/>
      <c r="C159" s="36"/>
      <c r="D159" s="191" t="s">
        <v>164</v>
      </c>
      <c r="E159" s="36"/>
      <c r="F159" s="192" t="s">
        <v>759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6" t="s">
        <v>164</v>
      </c>
      <c r="AU159" s="16" t="s">
        <v>23</v>
      </c>
    </row>
    <row r="160" spans="1:65" s="13" customFormat="1" ht="11.25">
      <c r="B160" s="198"/>
      <c r="C160" s="199"/>
      <c r="D160" s="191" t="s">
        <v>186</v>
      </c>
      <c r="E160" s="200" t="s">
        <v>34</v>
      </c>
      <c r="F160" s="201" t="s">
        <v>1231</v>
      </c>
      <c r="G160" s="199"/>
      <c r="H160" s="202">
        <v>36</v>
      </c>
      <c r="I160" s="203"/>
      <c r="J160" s="199"/>
      <c r="K160" s="199"/>
      <c r="L160" s="204"/>
      <c r="M160" s="235"/>
      <c r="N160" s="236"/>
      <c r="O160" s="236"/>
      <c r="P160" s="236"/>
      <c r="Q160" s="236"/>
      <c r="R160" s="236"/>
      <c r="S160" s="236"/>
      <c r="T160" s="237"/>
      <c r="AT160" s="208" t="s">
        <v>186</v>
      </c>
      <c r="AU160" s="208" t="s">
        <v>23</v>
      </c>
      <c r="AV160" s="13" t="s">
        <v>22</v>
      </c>
      <c r="AW160" s="13" t="s">
        <v>39</v>
      </c>
      <c r="AX160" s="13" t="s">
        <v>23</v>
      </c>
      <c r="AY160" s="208" t="s">
        <v>155</v>
      </c>
    </row>
    <row r="161" spans="1:31" s="2" customFormat="1" ht="6.95" customHeight="1">
      <c r="A161" s="34"/>
      <c r="B161" s="47"/>
      <c r="C161" s="48"/>
      <c r="D161" s="48"/>
      <c r="E161" s="48"/>
      <c r="F161" s="48"/>
      <c r="G161" s="48"/>
      <c r="H161" s="48"/>
      <c r="I161" s="48"/>
      <c r="J161" s="48"/>
      <c r="K161" s="48"/>
      <c r="L161" s="39"/>
      <c r="M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</row>
  </sheetData>
  <sheetProtection algorithmName="SHA-512" hashValue="+sU/XzuJUJlcVZQK7pU3xcl2RjJ7/w7Z9h2cF//2UYrZUhNC3G+4+i+nZkw7E950Z31MDKwwxRyLMOWwdoC94w==" saltValue="Imc9zD43InbGDEVsXrLPT4heKh98PTCqM/5NkEsWC5sZdJntTJN55PuQ2LzfzCR4uXpCmx21YzLKklZdENNZbQ==" spinCount="100000" sheet="1" objects="1" scenarios="1" formatColumns="0" formatRows="0" autoFilter="0"/>
  <autoFilter ref="C86:K160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110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22</v>
      </c>
    </row>
    <row r="4" spans="1:46" s="1" customFormat="1" ht="24.95" customHeight="1">
      <c r="B4" s="19"/>
      <c r="D4" s="110" t="s">
        <v>114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282" t="str">
        <f>'Rekapitulace stavby'!K6</f>
        <v>Oprava mostů v úseku Polička - Borová u Poličky</v>
      </c>
      <c r="F7" s="283"/>
      <c r="G7" s="283"/>
      <c r="H7" s="283"/>
      <c r="L7" s="19"/>
    </row>
    <row r="8" spans="1:46" s="1" customFormat="1" ht="12" customHeight="1">
      <c r="B8" s="19"/>
      <c r="D8" s="112" t="s">
        <v>115</v>
      </c>
      <c r="L8" s="19"/>
    </row>
    <row r="9" spans="1:46" s="2" customFormat="1" ht="16.5" customHeight="1">
      <c r="A9" s="34"/>
      <c r="B9" s="39"/>
      <c r="C9" s="34"/>
      <c r="D9" s="34"/>
      <c r="E9" s="282" t="s">
        <v>827</v>
      </c>
      <c r="F9" s="284"/>
      <c r="G9" s="284"/>
      <c r="H9" s="28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85" t="s">
        <v>1232</v>
      </c>
      <c r="F11" s="284"/>
      <c r="G11" s="284"/>
      <c r="H11" s="28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34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103" t="s">
        <v>25</v>
      </c>
      <c r="G14" s="34"/>
      <c r="H14" s="34"/>
      <c r="I14" s="112" t="s">
        <v>26</v>
      </c>
      <c r="J14" s="114" t="str">
        <f>'Rekapitulace stavby'!AN8</f>
        <v>7. 7. 2022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32</v>
      </c>
      <c r="E16" s="34"/>
      <c r="F16" s="34"/>
      <c r="G16" s="34"/>
      <c r="H16" s="34"/>
      <c r="I16" s="112" t="s">
        <v>33</v>
      </c>
      <c r="J16" s="103" t="s">
        <v>34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25</v>
      </c>
      <c r="F17" s="34"/>
      <c r="G17" s="34"/>
      <c r="H17" s="34"/>
      <c r="I17" s="112" t="s">
        <v>35</v>
      </c>
      <c r="J17" s="103" t="s">
        <v>34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33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86" t="str">
        <f>'Rekapitulace stavby'!E14</f>
        <v>Vyplň údaj</v>
      </c>
      <c r="F20" s="287"/>
      <c r="G20" s="287"/>
      <c r="H20" s="287"/>
      <c r="I20" s="112" t="s">
        <v>35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33</v>
      </c>
      <c r="J22" s="103" t="s">
        <v>34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25</v>
      </c>
      <c r="F23" s="34"/>
      <c r="G23" s="34"/>
      <c r="H23" s="34"/>
      <c r="I23" s="112" t="s">
        <v>35</v>
      </c>
      <c r="J23" s="103" t="s">
        <v>34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33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35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41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88" t="s">
        <v>34</v>
      </c>
      <c r="F29" s="288"/>
      <c r="G29" s="288"/>
      <c r="H29" s="28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43</v>
      </c>
      <c r="E32" s="34"/>
      <c r="F32" s="34"/>
      <c r="G32" s="34"/>
      <c r="H32" s="34"/>
      <c r="I32" s="34"/>
      <c r="J32" s="120">
        <f>ROUND(J92,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45</v>
      </c>
      <c r="G34" s="34"/>
      <c r="H34" s="34"/>
      <c r="I34" s="121" t="s">
        <v>44</v>
      </c>
      <c r="J34" s="121" t="s">
        <v>46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47</v>
      </c>
      <c r="E35" s="112" t="s">
        <v>48</v>
      </c>
      <c r="F35" s="123">
        <f>ROUND((SUM(BE92:BE127)),  2)</f>
        <v>0</v>
      </c>
      <c r="G35" s="34"/>
      <c r="H35" s="34"/>
      <c r="I35" s="124">
        <v>0.21</v>
      </c>
      <c r="J35" s="123">
        <f>ROUND(((SUM(BE92:BE127))*I35),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49</v>
      </c>
      <c r="F36" s="123">
        <f>ROUND((SUM(BF92:BF127)),  2)</f>
        <v>0</v>
      </c>
      <c r="G36" s="34"/>
      <c r="H36" s="34"/>
      <c r="I36" s="124">
        <v>0.15</v>
      </c>
      <c r="J36" s="123">
        <f>ROUND(((SUM(BF92:BF127))*I36),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50</v>
      </c>
      <c r="F37" s="123">
        <f>ROUND((SUM(BG92:BG127)),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51</v>
      </c>
      <c r="F38" s="123">
        <f>ROUND((SUM(BH92:BH127)),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52</v>
      </c>
      <c r="F39" s="123">
        <f>ROUND((SUM(BI92:BI127)),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53</v>
      </c>
      <c r="E41" s="127"/>
      <c r="F41" s="127"/>
      <c r="G41" s="128" t="s">
        <v>54</v>
      </c>
      <c r="H41" s="129" t="s">
        <v>55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2" t="s">
        <v>119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89" t="str">
        <f>E7</f>
        <v>Oprava mostů v úseku Polička - Borová u Poličky</v>
      </c>
      <c r="F50" s="290"/>
      <c r="G50" s="290"/>
      <c r="H50" s="29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0"/>
      <c r="C51" s="28" t="s">
        <v>115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4"/>
      <c r="B52" s="35"/>
      <c r="C52" s="36"/>
      <c r="D52" s="36"/>
      <c r="E52" s="289" t="s">
        <v>827</v>
      </c>
      <c r="F52" s="291"/>
      <c r="G52" s="291"/>
      <c r="H52" s="29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8" t="s">
        <v>117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43" t="str">
        <f>E11</f>
        <v>2.3 - SO 02 - VRN - Most v km 24,327</v>
      </c>
      <c r="F54" s="291"/>
      <c r="G54" s="291"/>
      <c r="H54" s="29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8" t="s">
        <v>24</v>
      </c>
      <c r="D56" s="36"/>
      <c r="E56" s="36"/>
      <c r="F56" s="26" t="str">
        <f>F14</f>
        <v xml:space="preserve"> </v>
      </c>
      <c r="G56" s="36"/>
      <c r="H56" s="36"/>
      <c r="I56" s="28" t="s">
        <v>26</v>
      </c>
      <c r="J56" s="59" t="str">
        <f>IF(J14="","",J14)</f>
        <v>7. 7. 2022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8" t="s">
        <v>32</v>
      </c>
      <c r="D58" s="36"/>
      <c r="E58" s="36"/>
      <c r="F58" s="26" t="str">
        <f>E17</f>
        <v xml:space="preserve"> </v>
      </c>
      <c r="G58" s="36"/>
      <c r="H58" s="36"/>
      <c r="I58" s="28" t="s">
        <v>38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120</v>
      </c>
      <c r="D61" s="137"/>
      <c r="E61" s="137"/>
      <c r="F61" s="137"/>
      <c r="G61" s="137"/>
      <c r="H61" s="137"/>
      <c r="I61" s="137"/>
      <c r="J61" s="138" t="s">
        <v>121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75</v>
      </c>
      <c r="D63" s="36"/>
      <c r="E63" s="36"/>
      <c r="F63" s="36"/>
      <c r="G63" s="36"/>
      <c r="H63" s="36"/>
      <c r="I63" s="36"/>
      <c r="J63" s="77">
        <f>J92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122</v>
      </c>
    </row>
    <row r="64" spans="1:47" s="9" customFormat="1" ht="24.95" hidden="1" customHeight="1">
      <c r="B64" s="140"/>
      <c r="C64" s="141"/>
      <c r="D64" s="142" t="s">
        <v>138</v>
      </c>
      <c r="E64" s="143"/>
      <c r="F64" s="143"/>
      <c r="G64" s="143"/>
      <c r="H64" s="143"/>
      <c r="I64" s="143"/>
      <c r="J64" s="144">
        <f>J93</f>
        <v>0</v>
      </c>
      <c r="K64" s="141"/>
      <c r="L64" s="145"/>
    </row>
    <row r="65" spans="1:31" s="10" customFormat="1" ht="19.899999999999999" hidden="1" customHeight="1">
      <c r="B65" s="146"/>
      <c r="C65" s="97"/>
      <c r="D65" s="147" t="s">
        <v>766</v>
      </c>
      <c r="E65" s="148"/>
      <c r="F65" s="148"/>
      <c r="G65" s="148"/>
      <c r="H65" s="148"/>
      <c r="I65" s="148"/>
      <c r="J65" s="149">
        <f>J94</f>
        <v>0</v>
      </c>
      <c r="K65" s="97"/>
      <c r="L65" s="150"/>
    </row>
    <row r="66" spans="1:31" s="9" customFormat="1" ht="24.95" hidden="1" customHeight="1">
      <c r="B66" s="140"/>
      <c r="C66" s="141"/>
      <c r="D66" s="142" t="s">
        <v>767</v>
      </c>
      <c r="E66" s="143"/>
      <c r="F66" s="143"/>
      <c r="G66" s="143"/>
      <c r="H66" s="143"/>
      <c r="I66" s="143"/>
      <c r="J66" s="144">
        <f>J99</f>
        <v>0</v>
      </c>
      <c r="K66" s="141"/>
      <c r="L66" s="145"/>
    </row>
    <row r="67" spans="1:31" s="9" customFormat="1" ht="24.95" hidden="1" customHeight="1">
      <c r="B67" s="140"/>
      <c r="C67" s="141"/>
      <c r="D67" s="142" t="s">
        <v>768</v>
      </c>
      <c r="E67" s="143"/>
      <c r="F67" s="143"/>
      <c r="G67" s="143"/>
      <c r="H67" s="143"/>
      <c r="I67" s="143"/>
      <c r="J67" s="144">
        <f>J105</f>
        <v>0</v>
      </c>
      <c r="K67" s="141"/>
      <c r="L67" s="145"/>
    </row>
    <row r="68" spans="1:31" s="10" customFormat="1" ht="19.899999999999999" hidden="1" customHeight="1">
      <c r="B68" s="146"/>
      <c r="C68" s="97"/>
      <c r="D68" s="147" t="s">
        <v>771</v>
      </c>
      <c r="E68" s="148"/>
      <c r="F68" s="148"/>
      <c r="G68" s="148"/>
      <c r="H68" s="148"/>
      <c r="I68" s="148"/>
      <c r="J68" s="149">
        <f>J106</f>
        <v>0</v>
      </c>
      <c r="K68" s="97"/>
      <c r="L68" s="150"/>
    </row>
    <row r="69" spans="1:31" s="9" customFormat="1" ht="24.95" hidden="1" customHeight="1">
      <c r="B69" s="140"/>
      <c r="C69" s="141"/>
      <c r="D69" s="142" t="s">
        <v>1233</v>
      </c>
      <c r="E69" s="143"/>
      <c r="F69" s="143"/>
      <c r="G69" s="143"/>
      <c r="H69" s="143"/>
      <c r="I69" s="143"/>
      <c r="J69" s="144">
        <f>J110</f>
        <v>0</v>
      </c>
      <c r="K69" s="141"/>
      <c r="L69" s="145"/>
    </row>
    <row r="70" spans="1:31" s="9" customFormat="1" ht="24.95" hidden="1" customHeight="1">
      <c r="B70" s="140"/>
      <c r="C70" s="141"/>
      <c r="D70" s="142" t="s">
        <v>1234</v>
      </c>
      <c r="E70" s="143"/>
      <c r="F70" s="143"/>
      <c r="G70" s="143"/>
      <c r="H70" s="143"/>
      <c r="I70" s="143"/>
      <c r="J70" s="144">
        <f>J118</f>
        <v>0</v>
      </c>
      <c r="K70" s="141"/>
      <c r="L70" s="145"/>
    </row>
    <row r="71" spans="1:31" s="2" customFormat="1" ht="21.75" hidden="1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hidden="1" customHeight="1">
      <c r="A72" s="34"/>
      <c r="B72" s="47"/>
      <c r="C72" s="48"/>
      <c r="D72" s="48"/>
      <c r="E72" s="48"/>
      <c r="F72" s="48"/>
      <c r="G72" s="48"/>
      <c r="H72" s="48"/>
      <c r="I72" s="48"/>
      <c r="J72" s="48"/>
      <c r="K72" s="48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ht="11.25" hidden="1"/>
    <row r="74" spans="1:31" ht="11.25" hidden="1"/>
    <row r="75" spans="1:31" ht="11.25" hidden="1"/>
    <row r="76" spans="1:31" s="2" customFormat="1" ht="6.95" customHeight="1">
      <c r="A76" s="34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4.95" customHeight="1">
      <c r="A77" s="34"/>
      <c r="B77" s="35"/>
      <c r="C77" s="22" t="s">
        <v>140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8" t="s">
        <v>16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289" t="str">
        <f>E7</f>
        <v>Oprava mostů v úseku Polička - Borová u Poličky</v>
      </c>
      <c r="F80" s="290"/>
      <c r="G80" s="290"/>
      <c r="H80" s="290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" customFormat="1" ht="12" customHeight="1">
      <c r="B81" s="20"/>
      <c r="C81" s="28" t="s">
        <v>115</v>
      </c>
      <c r="D81" s="21"/>
      <c r="E81" s="21"/>
      <c r="F81" s="21"/>
      <c r="G81" s="21"/>
      <c r="H81" s="21"/>
      <c r="I81" s="21"/>
      <c r="J81" s="21"/>
      <c r="K81" s="21"/>
      <c r="L81" s="19"/>
    </row>
    <row r="82" spans="1:65" s="2" customFormat="1" ht="16.5" customHeight="1">
      <c r="A82" s="34"/>
      <c r="B82" s="35"/>
      <c r="C82" s="36"/>
      <c r="D82" s="36"/>
      <c r="E82" s="289" t="s">
        <v>827</v>
      </c>
      <c r="F82" s="291"/>
      <c r="G82" s="291"/>
      <c r="H82" s="291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8" t="s">
        <v>117</v>
      </c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6.5" customHeight="1">
      <c r="A84" s="34"/>
      <c r="B84" s="35"/>
      <c r="C84" s="36"/>
      <c r="D84" s="36"/>
      <c r="E84" s="243" t="str">
        <f>E11</f>
        <v>2.3 - SO 02 - VRN - Most v km 24,327</v>
      </c>
      <c r="F84" s="291"/>
      <c r="G84" s="291"/>
      <c r="H84" s="291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2" customHeight="1">
      <c r="A86" s="34"/>
      <c r="B86" s="35"/>
      <c r="C86" s="28" t="s">
        <v>24</v>
      </c>
      <c r="D86" s="36"/>
      <c r="E86" s="36"/>
      <c r="F86" s="26" t="str">
        <f>F14</f>
        <v xml:space="preserve"> </v>
      </c>
      <c r="G86" s="36"/>
      <c r="H86" s="36"/>
      <c r="I86" s="28" t="s">
        <v>26</v>
      </c>
      <c r="J86" s="59" t="str">
        <f>IF(J14="","",J14)</f>
        <v>7. 7. 2022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6.9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8" t="s">
        <v>32</v>
      </c>
      <c r="D88" s="36"/>
      <c r="E88" s="36"/>
      <c r="F88" s="26" t="str">
        <f>E17</f>
        <v xml:space="preserve"> </v>
      </c>
      <c r="G88" s="36"/>
      <c r="H88" s="36"/>
      <c r="I88" s="28" t="s">
        <v>38</v>
      </c>
      <c r="J88" s="32" t="str">
        <f>E23</f>
        <v xml:space="preserve"> </v>
      </c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8" t="s">
        <v>36</v>
      </c>
      <c r="D89" s="36"/>
      <c r="E89" s="36"/>
      <c r="F89" s="26" t="str">
        <f>IF(E20="","",E20)</f>
        <v>Vyplň údaj</v>
      </c>
      <c r="G89" s="36"/>
      <c r="H89" s="36"/>
      <c r="I89" s="28" t="s">
        <v>40</v>
      </c>
      <c r="J89" s="32" t="str">
        <f>E26</f>
        <v xml:space="preserve"> </v>
      </c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0.3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11" customFormat="1" ht="29.25" customHeight="1">
      <c r="A91" s="151"/>
      <c r="B91" s="152"/>
      <c r="C91" s="153" t="s">
        <v>141</v>
      </c>
      <c r="D91" s="154" t="s">
        <v>62</v>
      </c>
      <c r="E91" s="154" t="s">
        <v>58</v>
      </c>
      <c r="F91" s="154" t="s">
        <v>59</v>
      </c>
      <c r="G91" s="154" t="s">
        <v>142</v>
      </c>
      <c r="H91" s="154" t="s">
        <v>143</v>
      </c>
      <c r="I91" s="154" t="s">
        <v>144</v>
      </c>
      <c r="J91" s="154" t="s">
        <v>121</v>
      </c>
      <c r="K91" s="155" t="s">
        <v>145</v>
      </c>
      <c r="L91" s="156"/>
      <c r="M91" s="68" t="s">
        <v>34</v>
      </c>
      <c r="N91" s="69" t="s">
        <v>47</v>
      </c>
      <c r="O91" s="69" t="s">
        <v>146</v>
      </c>
      <c r="P91" s="69" t="s">
        <v>147</v>
      </c>
      <c r="Q91" s="69" t="s">
        <v>148</v>
      </c>
      <c r="R91" s="69" t="s">
        <v>149</v>
      </c>
      <c r="S91" s="69" t="s">
        <v>150</v>
      </c>
      <c r="T91" s="70" t="s">
        <v>151</v>
      </c>
      <c r="U91" s="151"/>
      <c r="V91" s="151"/>
      <c r="W91" s="151"/>
      <c r="X91" s="151"/>
      <c r="Y91" s="151"/>
      <c r="Z91" s="151"/>
      <c r="AA91" s="151"/>
      <c r="AB91" s="151"/>
      <c r="AC91" s="151"/>
      <c r="AD91" s="151"/>
      <c r="AE91" s="151"/>
    </row>
    <row r="92" spans="1:65" s="2" customFormat="1" ht="22.9" customHeight="1">
      <c r="A92" s="34"/>
      <c r="B92" s="35"/>
      <c r="C92" s="75" t="s">
        <v>152</v>
      </c>
      <c r="D92" s="36"/>
      <c r="E92" s="36"/>
      <c r="F92" s="36"/>
      <c r="G92" s="36"/>
      <c r="H92" s="36"/>
      <c r="I92" s="36"/>
      <c r="J92" s="157">
        <f>BK92</f>
        <v>0</v>
      </c>
      <c r="K92" s="36"/>
      <c r="L92" s="39"/>
      <c r="M92" s="71"/>
      <c r="N92" s="158"/>
      <c r="O92" s="72"/>
      <c r="P92" s="159">
        <f>P93+P99+P105+P110+P118</f>
        <v>0</v>
      </c>
      <c r="Q92" s="72"/>
      <c r="R92" s="159">
        <f>R93+R99+R105+R110+R118</f>
        <v>0</v>
      </c>
      <c r="S92" s="72"/>
      <c r="T92" s="160">
        <f>T93+T99+T105+T110+T118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6" t="s">
        <v>76</v>
      </c>
      <c r="AU92" s="16" t="s">
        <v>122</v>
      </c>
      <c r="BK92" s="161">
        <f>BK93+BK99+BK105+BK110+BK118</f>
        <v>0</v>
      </c>
    </row>
    <row r="93" spans="1:65" s="12" customFormat="1" ht="25.9" customHeight="1">
      <c r="B93" s="162"/>
      <c r="C93" s="163"/>
      <c r="D93" s="164" t="s">
        <v>76</v>
      </c>
      <c r="E93" s="165" t="s">
        <v>303</v>
      </c>
      <c r="F93" s="165" t="s">
        <v>671</v>
      </c>
      <c r="G93" s="163"/>
      <c r="H93" s="163"/>
      <c r="I93" s="166"/>
      <c r="J93" s="167">
        <f>BK93</f>
        <v>0</v>
      </c>
      <c r="K93" s="163"/>
      <c r="L93" s="168"/>
      <c r="M93" s="169"/>
      <c r="N93" s="170"/>
      <c r="O93" s="170"/>
      <c r="P93" s="171">
        <f>P94</f>
        <v>0</v>
      </c>
      <c r="Q93" s="170"/>
      <c r="R93" s="171">
        <f>R94</f>
        <v>0</v>
      </c>
      <c r="S93" s="170"/>
      <c r="T93" s="172">
        <f>T94</f>
        <v>0</v>
      </c>
      <c r="AR93" s="173" t="s">
        <v>173</v>
      </c>
      <c r="AT93" s="174" t="s">
        <v>76</v>
      </c>
      <c r="AU93" s="174" t="s">
        <v>77</v>
      </c>
      <c r="AY93" s="173" t="s">
        <v>155</v>
      </c>
      <c r="BK93" s="175">
        <f>BK94</f>
        <v>0</v>
      </c>
    </row>
    <row r="94" spans="1:65" s="12" customFormat="1" ht="22.9" customHeight="1">
      <c r="B94" s="162"/>
      <c r="C94" s="163"/>
      <c r="D94" s="164" t="s">
        <v>76</v>
      </c>
      <c r="E94" s="176" t="s">
        <v>772</v>
      </c>
      <c r="F94" s="176" t="s">
        <v>773</v>
      </c>
      <c r="G94" s="163"/>
      <c r="H94" s="163"/>
      <c r="I94" s="166"/>
      <c r="J94" s="177">
        <f>BK94</f>
        <v>0</v>
      </c>
      <c r="K94" s="163"/>
      <c r="L94" s="168"/>
      <c r="M94" s="169"/>
      <c r="N94" s="170"/>
      <c r="O94" s="170"/>
      <c r="P94" s="171">
        <f>SUM(P95:P98)</f>
        <v>0</v>
      </c>
      <c r="Q94" s="170"/>
      <c r="R94" s="171">
        <f>SUM(R95:R98)</f>
        <v>0</v>
      </c>
      <c r="S94" s="170"/>
      <c r="T94" s="172">
        <f>SUM(T95:T98)</f>
        <v>0</v>
      </c>
      <c r="AR94" s="173" t="s">
        <v>173</v>
      </c>
      <c r="AT94" s="174" t="s">
        <v>76</v>
      </c>
      <c r="AU94" s="174" t="s">
        <v>23</v>
      </c>
      <c r="AY94" s="173" t="s">
        <v>155</v>
      </c>
      <c r="BK94" s="175">
        <f>SUM(BK95:BK98)</f>
        <v>0</v>
      </c>
    </row>
    <row r="95" spans="1:65" s="2" customFormat="1" ht="16.5" customHeight="1">
      <c r="A95" s="34"/>
      <c r="B95" s="35"/>
      <c r="C95" s="178" t="s">
        <v>23</v>
      </c>
      <c r="D95" s="178" t="s">
        <v>157</v>
      </c>
      <c r="E95" s="179" t="s">
        <v>774</v>
      </c>
      <c r="F95" s="180" t="s">
        <v>775</v>
      </c>
      <c r="G95" s="181" t="s">
        <v>176</v>
      </c>
      <c r="H95" s="182">
        <v>1</v>
      </c>
      <c r="I95" s="183"/>
      <c r="J95" s="184">
        <f>ROUND(I95*H95,2)</f>
        <v>0</v>
      </c>
      <c r="K95" s="180" t="s">
        <v>161</v>
      </c>
      <c r="L95" s="39"/>
      <c r="M95" s="185" t="s">
        <v>34</v>
      </c>
      <c r="N95" s="186" t="s">
        <v>48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619</v>
      </c>
      <c r="AT95" s="189" t="s">
        <v>157</v>
      </c>
      <c r="AU95" s="189" t="s">
        <v>22</v>
      </c>
      <c r="AY95" s="16" t="s">
        <v>155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6" t="s">
        <v>23</v>
      </c>
      <c r="BK95" s="190">
        <f>ROUND(I95*H95,2)</f>
        <v>0</v>
      </c>
      <c r="BL95" s="16" t="s">
        <v>619</v>
      </c>
      <c r="BM95" s="189" t="s">
        <v>1235</v>
      </c>
    </row>
    <row r="96" spans="1:65" s="2" customFormat="1" ht="11.25">
      <c r="A96" s="34"/>
      <c r="B96" s="35"/>
      <c r="C96" s="36"/>
      <c r="D96" s="191" t="s">
        <v>164</v>
      </c>
      <c r="E96" s="36"/>
      <c r="F96" s="192" t="s">
        <v>775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6" t="s">
        <v>164</v>
      </c>
      <c r="AU96" s="16" t="s">
        <v>22</v>
      </c>
    </row>
    <row r="97" spans="1:65" s="2" customFormat="1" ht="11.25">
      <c r="A97" s="34"/>
      <c r="B97" s="35"/>
      <c r="C97" s="36"/>
      <c r="D97" s="196" t="s">
        <v>166</v>
      </c>
      <c r="E97" s="36"/>
      <c r="F97" s="197" t="s">
        <v>777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6" t="s">
        <v>166</v>
      </c>
      <c r="AU97" s="16" t="s">
        <v>22</v>
      </c>
    </row>
    <row r="98" spans="1:65" s="2" customFormat="1" ht="19.5">
      <c r="A98" s="34"/>
      <c r="B98" s="35"/>
      <c r="C98" s="36"/>
      <c r="D98" s="191" t="s">
        <v>256</v>
      </c>
      <c r="E98" s="36"/>
      <c r="F98" s="220" t="s">
        <v>778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6" t="s">
        <v>256</v>
      </c>
      <c r="AU98" s="16" t="s">
        <v>22</v>
      </c>
    </row>
    <row r="99" spans="1:65" s="12" customFormat="1" ht="25.9" customHeight="1">
      <c r="B99" s="162"/>
      <c r="C99" s="163"/>
      <c r="D99" s="164" t="s">
        <v>76</v>
      </c>
      <c r="E99" s="165" t="s">
        <v>779</v>
      </c>
      <c r="F99" s="165" t="s">
        <v>780</v>
      </c>
      <c r="G99" s="163"/>
      <c r="H99" s="163"/>
      <c r="I99" s="166"/>
      <c r="J99" s="167">
        <f>BK99</f>
        <v>0</v>
      </c>
      <c r="K99" s="163"/>
      <c r="L99" s="168"/>
      <c r="M99" s="169"/>
      <c r="N99" s="170"/>
      <c r="O99" s="170"/>
      <c r="P99" s="171">
        <f>SUM(P100:P104)</f>
        <v>0</v>
      </c>
      <c r="Q99" s="170"/>
      <c r="R99" s="171">
        <f>SUM(R100:R104)</f>
        <v>0</v>
      </c>
      <c r="S99" s="170"/>
      <c r="T99" s="172">
        <f>SUM(T100:T104)</f>
        <v>0</v>
      </c>
      <c r="AR99" s="173" t="s">
        <v>162</v>
      </c>
      <c r="AT99" s="174" t="s">
        <v>76</v>
      </c>
      <c r="AU99" s="174" t="s">
        <v>77</v>
      </c>
      <c r="AY99" s="173" t="s">
        <v>155</v>
      </c>
      <c r="BK99" s="175">
        <f>SUM(BK100:BK104)</f>
        <v>0</v>
      </c>
    </row>
    <row r="100" spans="1:65" s="2" customFormat="1" ht="16.5" customHeight="1">
      <c r="A100" s="34"/>
      <c r="B100" s="35"/>
      <c r="C100" s="178" t="s">
        <v>22</v>
      </c>
      <c r="D100" s="178" t="s">
        <v>157</v>
      </c>
      <c r="E100" s="179" t="s">
        <v>781</v>
      </c>
      <c r="F100" s="180" t="s">
        <v>782</v>
      </c>
      <c r="G100" s="181" t="s">
        <v>297</v>
      </c>
      <c r="H100" s="182">
        <v>24</v>
      </c>
      <c r="I100" s="183"/>
      <c r="J100" s="184">
        <f>ROUND(I100*H100,2)</f>
        <v>0</v>
      </c>
      <c r="K100" s="180" t="s">
        <v>161</v>
      </c>
      <c r="L100" s="39"/>
      <c r="M100" s="185" t="s">
        <v>34</v>
      </c>
      <c r="N100" s="186" t="s">
        <v>48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742</v>
      </c>
      <c r="AT100" s="189" t="s">
        <v>157</v>
      </c>
      <c r="AU100" s="189" t="s">
        <v>23</v>
      </c>
      <c r="AY100" s="16" t="s">
        <v>155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6" t="s">
        <v>23</v>
      </c>
      <c r="BK100" s="190">
        <f>ROUND(I100*H100,2)</f>
        <v>0</v>
      </c>
      <c r="BL100" s="16" t="s">
        <v>742</v>
      </c>
      <c r="BM100" s="189" t="s">
        <v>1236</v>
      </c>
    </row>
    <row r="101" spans="1:65" s="2" customFormat="1" ht="19.5">
      <c r="A101" s="34"/>
      <c r="B101" s="35"/>
      <c r="C101" s="36"/>
      <c r="D101" s="191" t="s">
        <v>164</v>
      </c>
      <c r="E101" s="36"/>
      <c r="F101" s="192" t="s">
        <v>784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6" t="s">
        <v>164</v>
      </c>
      <c r="AU101" s="16" t="s">
        <v>23</v>
      </c>
    </row>
    <row r="102" spans="1:65" s="2" customFormat="1" ht="11.25">
      <c r="A102" s="34"/>
      <c r="B102" s="35"/>
      <c r="C102" s="36"/>
      <c r="D102" s="196" t="s">
        <v>166</v>
      </c>
      <c r="E102" s="36"/>
      <c r="F102" s="197" t="s">
        <v>785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6" t="s">
        <v>166</v>
      </c>
      <c r="AU102" s="16" t="s">
        <v>23</v>
      </c>
    </row>
    <row r="103" spans="1:65" s="2" customFormat="1" ht="19.5">
      <c r="A103" s="34"/>
      <c r="B103" s="35"/>
      <c r="C103" s="36"/>
      <c r="D103" s="191" t="s">
        <v>256</v>
      </c>
      <c r="E103" s="36"/>
      <c r="F103" s="220" t="s">
        <v>786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6" t="s">
        <v>256</v>
      </c>
      <c r="AU103" s="16" t="s">
        <v>23</v>
      </c>
    </row>
    <row r="104" spans="1:65" s="13" customFormat="1" ht="11.25">
      <c r="B104" s="198"/>
      <c r="C104" s="199"/>
      <c r="D104" s="191" t="s">
        <v>186</v>
      </c>
      <c r="E104" s="200" t="s">
        <v>34</v>
      </c>
      <c r="F104" s="201" t="s">
        <v>1237</v>
      </c>
      <c r="G104" s="199"/>
      <c r="H104" s="202">
        <v>24</v>
      </c>
      <c r="I104" s="203"/>
      <c r="J104" s="199"/>
      <c r="K104" s="199"/>
      <c r="L104" s="204"/>
      <c r="M104" s="205"/>
      <c r="N104" s="206"/>
      <c r="O104" s="206"/>
      <c r="P104" s="206"/>
      <c r="Q104" s="206"/>
      <c r="R104" s="206"/>
      <c r="S104" s="206"/>
      <c r="T104" s="207"/>
      <c r="AT104" s="208" t="s">
        <v>186</v>
      </c>
      <c r="AU104" s="208" t="s">
        <v>23</v>
      </c>
      <c r="AV104" s="13" t="s">
        <v>22</v>
      </c>
      <c r="AW104" s="13" t="s">
        <v>39</v>
      </c>
      <c r="AX104" s="13" t="s">
        <v>23</v>
      </c>
      <c r="AY104" s="208" t="s">
        <v>155</v>
      </c>
    </row>
    <row r="105" spans="1:65" s="12" customFormat="1" ht="25.9" customHeight="1">
      <c r="B105" s="162"/>
      <c r="C105" s="163"/>
      <c r="D105" s="164" t="s">
        <v>76</v>
      </c>
      <c r="E105" s="165" t="s">
        <v>788</v>
      </c>
      <c r="F105" s="165" t="s">
        <v>789</v>
      </c>
      <c r="G105" s="163"/>
      <c r="H105" s="163"/>
      <c r="I105" s="166"/>
      <c r="J105" s="167">
        <f>BK105</f>
        <v>0</v>
      </c>
      <c r="K105" s="163"/>
      <c r="L105" s="168"/>
      <c r="M105" s="169"/>
      <c r="N105" s="170"/>
      <c r="O105" s="170"/>
      <c r="P105" s="171">
        <f>P106</f>
        <v>0</v>
      </c>
      <c r="Q105" s="170"/>
      <c r="R105" s="171">
        <f>R106</f>
        <v>0</v>
      </c>
      <c r="S105" s="170"/>
      <c r="T105" s="172">
        <f>T106</f>
        <v>0</v>
      </c>
      <c r="AR105" s="173" t="s">
        <v>188</v>
      </c>
      <c r="AT105" s="174" t="s">
        <v>76</v>
      </c>
      <c r="AU105" s="174" t="s">
        <v>77</v>
      </c>
      <c r="AY105" s="173" t="s">
        <v>155</v>
      </c>
      <c r="BK105" s="175">
        <f>BK106</f>
        <v>0</v>
      </c>
    </row>
    <row r="106" spans="1:65" s="12" customFormat="1" ht="22.9" customHeight="1">
      <c r="B106" s="162"/>
      <c r="C106" s="163"/>
      <c r="D106" s="164" t="s">
        <v>76</v>
      </c>
      <c r="E106" s="176" t="s">
        <v>816</v>
      </c>
      <c r="F106" s="176" t="s">
        <v>817</v>
      </c>
      <c r="G106" s="163"/>
      <c r="H106" s="163"/>
      <c r="I106" s="166"/>
      <c r="J106" s="177">
        <f>BK106</f>
        <v>0</v>
      </c>
      <c r="K106" s="163"/>
      <c r="L106" s="168"/>
      <c r="M106" s="169"/>
      <c r="N106" s="170"/>
      <c r="O106" s="170"/>
      <c r="P106" s="171">
        <f>SUM(P107:P109)</f>
        <v>0</v>
      </c>
      <c r="Q106" s="170"/>
      <c r="R106" s="171">
        <f>SUM(R107:R109)</f>
        <v>0</v>
      </c>
      <c r="S106" s="170"/>
      <c r="T106" s="172">
        <f>SUM(T107:T109)</f>
        <v>0</v>
      </c>
      <c r="AR106" s="173" t="s">
        <v>188</v>
      </c>
      <c r="AT106" s="174" t="s">
        <v>76</v>
      </c>
      <c r="AU106" s="174" t="s">
        <v>23</v>
      </c>
      <c r="AY106" s="173" t="s">
        <v>155</v>
      </c>
      <c r="BK106" s="175">
        <f>SUM(BK107:BK109)</f>
        <v>0</v>
      </c>
    </row>
    <row r="107" spans="1:65" s="2" customFormat="1" ht="16.5" customHeight="1">
      <c r="A107" s="34"/>
      <c r="B107" s="35"/>
      <c r="C107" s="178" t="s">
        <v>173</v>
      </c>
      <c r="D107" s="178" t="s">
        <v>157</v>
      </c>
      <c r="E107" s="179" t="s">
        <v>818</v>
      </c>
      <c r="F107" s="180" t="s">
        <v>819</v>
      </c>
      <c r="G107" s="181" t="s">
        <v>794</v>
      </c>
      <c r="H107" s="182">
        <v>1</v>
      </c>
      <c r="I107" s="183"/>
      <c r="J107" s="184">
        <f>ROUND(I107*H107,2)</f>
        <v>0</v>
      </c>
      <c r="K107" s="180" t="s">
        <v>161</v>
      </c>
      <c r="L107" s="39"/>
      <c r="M107" s="185" t="s">
        <v>34</v>
      </c>
      <c r="N107" s="186" t="s">
        <v>48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795</v>
      </c>
      <c r="AT107" s="189" t="s">
        <v>157</v>
      </c>
      <c r="AU107" s="189" t="s">
        <v>22</v>
      </c>
      <c r="AY107" s="16" t="s">
        <v>155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6" t="s">
        <v>23</v>
      </c>
      <c r="BK107" s="190">
        <f>ROUND(I107*H107,2)</f>
        <v>0</v>
      </c>
      <c r="BL107" s="16" t="s">
        <v>795</v>
      </c>
      <c r="BM107" s="189" t="s">
        <v>1238</v>
      </c>
    </row>
    <row r="108" spans="1:65" s="2" customFormat="1" ht="11.25">
      <c r="A108" s="34"/>
      <c r="B108" s="35"/>
      <c r="C108" s="36"/>
      <c r="D108" s="191" t="s">
        <v>164</v>
      </c>
      <c r="E108" s="36"/>
      <c r="F108" s="192" t="s">
        <v>819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6" t="s">
        <v>164</v>
      </c>
      <c r="AU108" s="16" t="s">
        <v>22</v>
      </c>
    </row>
    <row r="109" spans="1:65" s="2" customFormat="1" ht="11.25">
      <c r="A109" s="34"/>
      <c r="B109" s="35"/>
      <c r="C109" s="36"/>
      <c r="D109" s="196" t="s">
        <v>166</v>
      </c>
      <c r="E109" s="36"/>
      <c r="F109" s="197" t="s">
        <v>821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6" t="s">
        <v>166</v>
      </c>
      <c r="AU109" s="16" t="s">
        <v>22</v>
      </c>
    </row>
    <row r="110" spans="1:65" s="12" customFormat="1" ht="25.9" customHeight="1">
      <c r="B110" s="162"/>
      <c r="C110" s="163"/>
      <c r="D110" s="164" t="s">
        <v>76</v>
      </c>
      <c r="E110" s="165" t="s">
        <v>790</v>
      </c>
      <c r="F110" s="165" t="s">
        <v>791</v>
      </c>
      <c r="G110" s="163"/>
      <c r="H110" s="163"/>
      <c r="I110" s="166"/>
      <c r="J110" s="167">
        <f>BK110</f>
        <v>0</v>
      </c>
      <c r="K110" s="163"/>
      <c r="L110" s="168"/>
      <c r="M110" s="169"/>
      <c r="N110" s="170"/>
      <c r="O110" s="170"/>
      <c r="P110" s="171">
        <f>SUM(P111:P117)</f>
        <v>0</v>
      </c>
      <c r="Q110" s="170"/>
      <c r="R110" s="171">
        <f>SUM(R111:R117)</f>
        <v>0</v>
      </c>
      <c r="S110" s="170"/>
      <c r="T110" s="172">
        <f>SUM(T111:T117)</f>
        <v>0</v>
      </c>
      <c r="AR110" s="173" t="s">
        <v>188</v>
      </c>
      <c r="AT110" s="174" t="s">
        <v>76</v>
      </c>
      <c r="AU110" s="174" t="s">
        <v>77</v>
      </c>
      <c r="AY110" s="173" t="s">
        <v>155</v>
      </c>
      <c r="BK110" s="175">
        <f>SUM(BK111:BK117)</f>
        <v>0</v>
      </c>
    </row>
    <row r="111" spans="1:65" s="2" customFormat="1" ht="16.5" customHeight="1">
      <c r="A111" s="34"/>
      <c r="B111" s="35"/>
      <c r="C111" s="178" t="s">
        <v>162</v>
      </c>
      <c r="D111" s="178" t="s">
        <v>157</v>
      </c>
      <c r="E111" s="179" t="s">
        <v>792</v>
      </c>
      <c r="F111" s="180" t="s">
        <v>1239</v>
      </c>
      <c r="G111" s="181" t="s">
        <v>794</v>
      </c>
      <c r="H111" s="182">
        <v>2</v>
      </c>
      <c r="I111" s="183"/>
      <c r="J111" s="184">
        <f>ROUND(I111*H111,2)</f>
        <v>0</v>
      </c>
      <c r="K111" s="180" t="s">
        <v>161</v>
      </c>
      <c r="L111" s="39"/>
      <c r="M111" s="185" t="s">
        <v>34</v>
      </c>
      <c r="N111" s="186" t="s">
        <v>48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795</v>
      </c>
      <c r="AT111" s="189" t="s">
        <v>157</v>
      </c>
      <c r="AU111" s="189" t="s">
        <v>23</v>
      </c>
      <c r="AY111" s="16" t="s">
        <v>155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6" t="s">
        <v>23</v>
      </c>
      <c r="BK111" s="190">
        <f>ROUND(I111*H111,2)</f>
        <v>0</v>
      </c>
      <c r="BL111" s="16" t="s">
        <v>795</v>
      </c>
      <c r="BM111" s="189" t="s">
        <v>1240</v>
      </c>
    </row>
    <row r="112" spans="1:65" s="2" customFormat="1" ht="11.25">
      <c r="A112" s="34"/>
      <c r="B112" s="35"/>
      <c r="C112" s="36"/>
      <c r="D112" s="191" t="s">
        <v>164</v>
      </c>
      <c r="E112" s="36"/>
      <c r="F112" s="192" t="s">
        <v>1239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6" t="s">
        <v>164</v>
      </c>
      <c r="AU112" s="16" t="s">
        <v>23</v>
      </c>
    </row>
    <row r="113" spans="1:65" s="2" customFormat="1" ht="11.25">
      <c r="A113" s="34"/>
      <c r="B113" s="35"/>
      <c r="C113" s="36"/>
      <c r="D113" s="196" t="s">
        <v>166</v>
      </c>
      <c r="E113" s="36"/>
      <c r="F113" s="197" t="s">
        <v>797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166</v>
      </c>
      <c r="AU113" s="16" t="s">
        <v>23</v>
      </c>
    </row>
    <row r="114" spans="1:65" s="2" customFormat="1" ht="16.5" customHeight="1">
      <c r="A114" s="34"/>
      <c r="B114" s="35"/>
      <c r="C114" s="178" t="s">
        <v>188</v>
      </c>
      <c r="D114" s="178" t="s">
        <v>157</v>
      </c>
      <c r="E114" s="179" t="s">
        <v>798</v>
      </c>
      <c r="F114" s="180" t="s">
        <v>799</v>
      </c>
      <c r="G114" s="181" t="s">
        <v>794</v>
      </c>
      <c r="H114" s="182">
        <v>1</v>
      </c>
      <c r="I114" s="183"/>
      <c r="J114" s="184">
        <f>ROUND(I114*H114,2)</f>
        <v>0</v>
      </c>
      <c r="K114" s="180" t="s">
        <v>161</v>
      </c>
      <c r="L114" s="39"/>
      <c r="M114" s="185" t="s">
        <v>34</v>
      </c>
      <c r="N114" s="186" t="s">
        <v>48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795</v>
      </c>
      <c r="AT114" s="189" t="s">
        <v>157</v>
      </c>
      <c r="AU114" s="189" t="s">
        <v>23</v>
      </c>
      <c r="AY114" s="16" t="s">
        <v>155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6" t="s">
        <v>23</v>
      </c>
      <c r="BK114" s="190">
        <f>ROUND(I114*H114,2)</f>
        <v>0</v>
      </c>
      <c r="BL114" s="16" t="s">
        <v>795</v>
      </c>
      <c r="BM114" s="189" t="s">
        <v>1241</v>
      </c>
    </row>
    <row r="115" spans="1:65" s="2" customFormat="1" ht="11.25">
      <c r="A115" s="34"/>
      <c r="B115" s="35"/>
      <c r="C115" s="36"/>
      <c r="D115" s="191" t="s">
        <v>164</v>
      </c>
      <c r="E115" s="36"/>
      <c r="F115" s="192" t="s">
        <v>799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6" t="s">
        <v>164</v>
      </c>
      <c r="AU115" s="16" t="s">
        <v>23</v>
      </c>
    </row>
    <row r="116" spans="1:65" s="2" customFormat="1" ht="11.25">
      <c r="A116" s="34"/>
      <c r="B116" s="35"/>
      <c r="C116" s="36"/>
      <c r="D116" s="196" t="s">
        <v>166</v>
      </c>
      <c r="E116" s="36"/>
      <c r="F116" s="197" t="s">
        <v>801</v>
      </c>
      <c r="G116" s="36"/>
      <c r="H116" s="36"/>
      <c r="I116" s="193"/>
      <c r="J116" s="36"/>
      <c r="K116" s="36"/>
      <c r="L116" s="39"/>
      <c r="M116" s="194"/>
      <c r="N116" s="195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6" t="s">
        <v>166</v>
      </c>
      <c r="AU116" s="16" t="s">
        <v>23</v>
      </c>
    </row>
    <row r="117" spans="1:65" s="2" customFormat="1" ht="19.5">
      <c r="A117" s="34"/>
      <c r="B117" s="35"/>
      <c r="C117" s="36"/>
      <c r="D117" s="191" t="s">
        <v>256</v>
      </c>
      <c r="E117" s="36"/>
      <c r="F117" s="220" t="s">
        <v>1242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6" t="s">
        <v>256</v>
      </c>
      <c r="AU117" s="16" t="s">
        <v>23</v>
      </c>
    </row>
    <row r="118" spans="1:65" s="12" customFormat="1" ht="25.9" customHeight="1">
      <c r="B118" s="162"/>
      <c r="C118" s="163"/>
      <c r="D118" s="164" t="s">
        <v>76</v>
      </c>
      <c r="E118" s="165" t="s">
        <v>803</v>
      </c>
      <c r="F118" s="165" t="s">
        <v>804</v>
      </c>
      <c r="G118" s="163"/>
      <c r="H118" s="163"/>
      <c r="I118" s="166"/>
      <c r="J118" s="167">
        <f>BK118</f>
        <v>0</v>
      </c>
      <c r="K118" s="163"/>
      <c r="L118" s="168"/>
      <c r="M118" s="169"/>
      <c r="N118" s="170"/>
      <c r="O118" s="170"/>
      <c r="P118" s="171">
        <f>SUM(P119:P127)</f>
        <v>0</v>
      </c>
      <c r="Q118" s="170"/>
      <c r="R118" s="171">
        <f>SUM(R119:R127)</f>
        <v>0</v>
      </c>
      <c r="S118" s="170"/>
      <c r="T118" s="172">
        <f>SUM(T119:T127)</f>
        <v>0</v>
      </c>
      <c r="AR118" s="173" t="s">
        <v>188</v>
      </c>
      <c r="AT118" s="174" t="s">
        <v>76</v>
      </c>
      <c r="AU118" s="174" t="s">
        <v>77</v>
      </c>
      <c r="AY118" s="173" t="s">
        <v>155</v>
      </c>
      <c r="BK118" s="175">
        <f>SUM(BK119:BK127)</f>
        <v>0</v>
      </c>
    </row>
    <row r="119" spans="1:65" s="2" customFormat="1" ht="16.5" customHeight="1">
      <c r="A119" s="34"/>
      <c r="B119" s="35"/>
      <c r="C119" s="178" t="s">
        <v>195</v>
      </c>
      <c r="D119" s="178" t="s">
        <v>157</v>
      </c>
      <c r="E119" s="179" t="s">
        <v>805</v>
      </c>
      <c r="F119" s="180" t="s">
        <v>804</v>
      </c>
      <c r="G119" s="181" t="s">
        <v>794</v>
      </c>
      <c r="H119" s="182">
        <v>1</v>
      </c>
      <c r="I119" s="183"/>
      <c r="J119" s="184">
        <f>ROUND(I119*H119,2)</f>
        <v>0</v>
      </c>
      <c r="K119" s="180" t="s">
        <v>161</v>
      </c>
      <c r="L119" s="39"/>
      <c r="M119" s="185" t="s">
        <v>34</v>
      </c>
      <c r="N119" s="186" t="s">
        <v>48</v>
      </c>
      <c r="O119" s="64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9" t="s">
        <v>795</v>
      </c>
      <c r="AT119" s="189" t="s">
        <v>157</v>
      </c>
      <c r="AU119" s="189" t="s">
        <v>23</v>
      </c>
      <c r="AY119" s="16" t="s">
        <v>155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6" t="s">
        <v>23</v>
      </c>
      <c r="BK119" s="190">
        <f>ROUND(I119*H119,2)</f>
        <v>0</v>
      </c>
      <c r="BL119" s="16" t="s">
        <v>795</v>
      </c>
      <c r="BM119" s="189" t="s">
        <v>1243</v>
      </c>
    </row>
    <row r="120" spans="1:65" s="2" customFormat="1" ht="11.25">
      <c r="A120" s="34"/>
      <c r="B120" s="35"/>
      <c r="C120" s="36"/>
      <c r="D120" s="191" t="s">
        <v>164</v>
      </c>
      <c r="E120" s="36"/>
      <c r="F120" s="192" t="s">
        <v>804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6" t="s">
        <v>164</v>
      </c>
      <c r="AU120" s="16" t="s">
        <v>23</v>
      </c>
    </row>
    <row r="121" spans="1:65" s="2" customFormat="1" ht="11.25">
      <c r="A121" s="34"/>
      <c r="B121" s="35"/>
      <c r="C121" s="36"/>
      <c r="D121" s="196" t="s">
        <v>166</v>
      </c>
      <c r="E121" s="36"/>
      <c r="F121" s="197" t="s">
        <v>807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166</v>
      </c>
      <c r="AU121" s="16" t="s">
        <v>23</v>
      </c>
    </row>
    <row r="122" spans="1:65" s="2" customFormat="1" ht="16.5" customHeight="1">
      <c r="A122" s="34"/>
      <c r="B122" s="35"/>
      <c r="C122" s="178" t="s">
        <v>202</v>
      </c>
      <c r="D122" s="178" t="s">
        <v>157</v>
      </c>
      <c r="E122" s="179" t="s">
        <v>808</v>
      </c>
      <c r="F122" s="180" t="s">
        <v>809</v>
      </c>
      <c r="G122" s="181" t="s">
        <v>794</v>
      </c>
      <c r="H122" s="182">
        <v>1</v>
      </c>
      <c r="I122" s="183"/>
      <c r="J122" s="184">
        <f>ROUND(I122*H122,2)</f>
        <v>0</v>
      </c>
      <c r="K122" s="180" t="s">
        <v>161</v>
      </c>
      <c r="L122" s="39"/>
      <c r="M122" s="185" t="s">
        <v>34</v>
      </c>
      <c r="N122" s="186" t="s">
        <v>48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795</v>
      </c>
      <c r="AT122" s="189" t="s">
        <v>157</v>
      </c>
      <c r="AU122" s="189" t="s">
        <v>23</v>
      </c>
      <c r="AY122" s="16" t="s">
        <v>155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6" t="s">
        <v>23</v>
      </c>
      <c r="BK122" s="190">
        <f>ROUND(I122*H122,2)</f>
        <v>0</v>
      </c>
      <c r="BL122" s="16" t="s">
        <v>795</v>
      </c>
      <c r="BM122" s="189" t="s">
        <v>1244</v>
      </c>
    </row>
    <row r="123" spans="1:65" s="2" customFormat="1" ht="11.25">
      <c r="A123" s="34"/>
      <c r="B123" s="35"/>
      <c r="C123" s="36"/>
      <c r="D123" s="191" t="s">
        <v>164</v>
      </c>
      <c r="E123" s="36"/>
      <c r="F123" s="192" t="s">
        <v>809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6" t="s">
        <v>164</v>
      </c>
      <c r="AU123" s="16" t="s">
        <v>23</v>
      </c>
    </row>
    <row r="124" spans="1:65" s="2" customFormat="1" ht="11.25">
      <c r="A124" s="34"/>
      <c r="B124" s="35"/>
      <c r="C124" s="36"/>
      <c r="D124" s="196" t="s">
        <v>166</v>
      </c>
      <c r="E124" s="36"/>
      <c r="F124" s="197" t="s">
        <v>811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166</v>
      </c>
      <c r="AU124" s="16" t="s">
        <v>23</v>
      </c>
    </row>
    <row r="125" spans="1:65" s="2" customFormat="1" ht="16.5" customHeight="1">
      <c r="A125" s="34"/>
      <c r="B125" s="35"/>
      <c r="C125" s="178" t="s">
        <v>209</v>
      </c>
      <c r="D125" s="178" t="s">
        <v>157</v>
      </c>
      <c r="E125" s="179" t="s">
        <v>812</v>
      </c>
      <c r="F125" s="180" t="s">
        <v>813</v>
      </c>
      <c r="G125" s="181" t="s">
        <v>794</v>
      </c>
      <c r="H125" s="182">
        <v>1</v>
      </c>
      <c r="I125" s="183"/>
      <c r="J125" s="184">
        <f>ROUND(I125*H125,2)</f>
        <v>0</v>
      </c>
      <c r="K125" s="180" t="s">
        <v>161</v>
      </c>
      <c r="L125" s="39"/>
      <c r="M125" s="185" t="s">
        <v>34</v>
      </c>
      <c r="N125" s="186" t="s">
        <v>48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795</v>
      </c>
      <c r="AT125" s="189" t="s">
        <v>157</v>
      </c>
      <c r="AU125" s="189" t="s">
        <v>23</v>
      </c>
      <c r="AY125" s="16" t="s">
        <v>155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6" t="s">
        <v>23</v>
      </c>
      <c r="BK125" s="190">
        <f>ROUND(I125*H125,2)</f>
        <v>0</v>
      </c>
      <c r="BL125" s="16" t="s">
        <v>795</v>
      </c>
      <c r="BM125" s="189" t="s">
        <v>1245</v>
      </c>
    </row>
    <row r="126" spans="1:65" s="2" customFormat="1" ht="11.25">
      <c r="A126" s="34"/>
      <c r="B126" s="35"/>
      <c r="C126" s="36"/>
      <c r="D126" s="191" t="s">
        <v>164</v>
      </c>
      <c r="E126" s="36"/>
      <c r="F126" s="192" t="s">
        <v>813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164</v>
      </c>
      <c r="AU126" s="16" t="s">
        <v>23</v>
      </c>
    </row>
    <row r="127" spans="1:65" s="2" customFormat="1" ht="11.25">
      <c r="A127" s="34"/>
      <c r="B127" s="35"/>
      <c r="C127" s="36"/>
      <c r="D127" s="196" t="s">
        <v>166</v>
      </c>
      <c r="E127" s="36"/>
      <c r="F127" s="197" t="s">
        <v>815</v>
      </c>
      <c r="G127" s="36"/>
      <c r="H127" s="36"/>
      <c r="I127" s="193"/>
      <c r="J127" s="36"/>
      <c r="K127" s="36"/>
      <c r="L127" s="39"/>
      <c r="M127" s="231"/>
      <c r="N127" s="232"/>
      <c r="O127" s="233"/>
      <c r="P127" s="233"/>
      <c r="Q127" s="233"/>
      <c r="R127" s="233"/>
      <c r="S127" s="233"/>
      <c r="T127" s="2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6" t="s">
        <v>166</v>
      </c>
      <c r="AU127" s="16" t="s">
        <v>23</v>
      </c>
    </row>
    <row r="128" spans="1:65" s="2" customFormat="1" ht="6.95" customHeight="1">
      <c r="A128" s="34"/>
      <c r="B128" s="47"/>
      <c r="C128" s="48"/>
      <c r="D128" s="48"/>
      <c r="E128" s="48"/>
      <c r="F128" s="48"/>
      <c r="G128" s="48"/>
      <c r="H128" s="48"/>
      <c r="I128" s="48"/>
      <c r="J128" s="48"/>
      <c r="K128" s="48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TtTr457mSZ4vpbOXQiO++jb8mknlMBvpbtIl3OmbaH1t0RgDam6Tuci1wKN9Eci9h6nFSEDhhyAlrlss2e+ltA==" saltValue="/FstoBS42zY8qf1aw2ASlApZ5eBOEtuck1SIFiOF2MCbHtvR5LI4XmOcmFDveH243TqRNm3JMpgau+zDmTcFOw==" spinCount="100000" sheet="1" objects="1" scenarios="1" formatColumns="0" formatRows="0" autoFilter="0"/>
  <autoFilter ref="C91:K127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7" r:id="rId1"/>
    <hyperlink ref="F102" r:id="rId2"/>
    <hyperlink ref="F109" r:id="rId3"/>
    <hyperlink ref="F113" r:id="rId4"/>
    <hyperlink ref="F116" r:id="rId5"/>
    <hyperlink ref="F121" r:id="rId6"/>
    <hyperlink ref="F124" r:id="rId7"/>
    <hyperlink ref="F127" r:id="rId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113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22</v>
      </c>
    </row>
    <row r="4" spans="1:46" s="1" customFormat="1" ht="24.95" customHeight="1">
      <c r="B4" s="19"/>
      <c r="D4" s="110" t="s">
        <v>114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282" t="str">
        <f>'Rekapitulace stavby'!K6</f>
        <v>Oprava mostů v úseku Polička - Borová u Poličky</v>
      </c>
      <c r="F7" s="283"/>
      <c r="G7" s="283"/>
      <c r="H7" s="283"/>
      <c r="L7" s="19"/>
    </row>
    <row r="8" spans="1:46" s="1" customFormat="1" ht="12" customHeight="1">
      <c r="B8" s="19"/>
      <c r="D8" s="112" t="s">
        <v>115</v>
      </c>
      <c r="L8" s="19"/>
    </row>
    <row r="9" spans="1:46" s="2" customFormat="1" ht="16.5" customHeight="1">
      <c r="A9" s="34"/>
      <c r="B9" s="39"/>
      <c r="C9" s="34"/>
      <c r="D9" s="34"/>
      <c r="E9" s="282" t="s">
        <v>827</v>
      </c>
      <c r="F9" s="284"/>
      <c r="G9" s="284"/>
      <c r="H9" s="284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117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285" t="s">
        <v>1246</v>
      </c>
      <c r="F11" s="284"/>
      <c r="G11" s="284"/>
      <c r="H11" s="284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19</v>
      </c>
      <c r="E13" s="34"/>
      <c r="F13" s="103" t="s">
        <v>20</v>
      </c>
      <c r="G13" s="34"/>
      <c r="H13" s="34"/>
      <c r="I13" s="112" t="s">
        <v>21</v>
      </c>
      <c r="J13" s="103" t="s">
        <v>34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103" t="s">
        <v>25</v>
      </c>
      <c r="G14" s="34"/>
      <c r="H14" s="34"/>
      <c r="I14" s="112" t="s">
        <v>26</v>
      </c>
      <c r="J14" s="114" t="str">
        <f>'Rekapitulace stavby'!AN8</f>
        <v>7. 7. 2022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32</v>
      </c>
      <c r="E16" s="34"/>
      <c r="F16" s="34"/>
      <c r="G16" s="34"/>
      <c r="H16" s="34"/>
      <c r="I16" s="112" t="s">
        <v>33</v>
      </c>
      <c r="J16" s="103" t="s">
        <v>34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25</v>
      </c>
      <c r="F17" s="34"/>
      <c r="G17" s="34"/>
      <c r="H17" s="34"/>
      <c r="I17" s="112" t="s">
        <v>35</v>
      </c>
      <c r="J17" s="103" t="s">
        <v>34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33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286" t="str">
        <f>'Rekapitulace stavby'!E14</f>
        <v>Vyplň údaj</v>
      </c>
      <c r="F20" s="287"/>
      <c r="G20" s="287"/>
      <c r="H20" s="287"/>
      <c r="I20" s="112" t="s">
        <v>35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33</v>
      </c>
      <c r="J22" s="103" t="s">
        <v>34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25</v>
      </c>
      <c r="F23" s="34"/>
      <c r="G23" s="34"/>
      <c r="H23" s="34"/>
      <c r="I23" s="112" t="s">
        <v>35</v>
      </c>
      <c r="J23" s="103" t="s">
        <v>34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33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35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41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288" t="s">
        <v>34</v>
      </c>
      <c r="F29" s="288"/>
      <c r="G29" s="288"/>
      <c r="H29" s="288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43</v>
      </c>
      <c r="E32" s="34"/>
      <c r="F32" s="34"/>
      <c r="G32" s="34"/>
      <c r="H32" s="34"/>
      <c r="I32" s="34"/>
      <c r="J32" s="120">
        <f>ROUND(J86,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45</v>
      </c>
      <c r="G34" s="34"/>
      <c r="H34" s="34"/>
      <c r="I34" s="121" t="s">
        <v>44</v>
      </c>
      <c r="J34" s="121" t="s">
        <v>46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47</v>
      </c>
      <c r="E35" s="112" t="s">
        <v>48</v>
      </c>
      <c r="F35" s="123">
        <f>ROUND((SUM(BE86:BE93)),  2)</f>
        <v>0</v>
      </c>
      <c r="G35" s="34"/>
      <c r="H35" s="34"/>
      <c r="I35" s="124">
        <v>0.21</v>
      </c>
      <c r="J35" s="123">
        <f>ROUND(((SUM(BE86:BE93))*I35),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49</v>
      </c>
      <c r="F36" s="123">
        <f>ROUND((SUM(BF86:BF93)),  2)</f>
        <v>0</v>
      </c>
      <c r="G36" s="34"/>
      <c r="H36" s="34"/>
      <c r="I36" s="124">
        <v>0.15</v>
      </c>
      <c r="J36" s="123">
        <f>ROUND(((SUM(BF86:BF93))*I36),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50</v>
      </c>
      <c r="F37" s="123">
        <f>ROUND((SUM(BG86:BG93)),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51</v>
      </c>
      <c r="F38" s="123">
        <f>ROUND((SUM(BH86:BH93)),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52</v>
      </c>
      <c r="F39" s="123">
        <f>ROUND((SUM(BI86:BI93)),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53</v>
      </c>
      <c r="E41" s="127"/>
      <c r="F41" s="127"/>
      <c r="G41" s="128" t="s">
        <v>54</v>
      </c>
      <c r="H41" s="129" t="s">
        <v>55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hidden="1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hidden="1" customHeight="1">
      <c r="A47" s="34"/>
      <c r="B47" s="35"/>
      <c r="C47" s="22" t="s">
        <v>119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hidden="1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hidden="1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hidden="1" customHeight="1">
      <c r="A50" s="34"/>
      <c r="B50" s="35"/>
      <c r="C50" s="36"/>
      <c r="D50" s="36"/>
      <c r="E50" s="289" t="str">
        <f>E7</f>
        <v>Oprava mostů v úseku Polička - Borová u Poličky</v>
      </c>
      <c r="F50" s="290"/>
      <c r="G50" s="290"/>
      <c r="H50" s="29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hidden="1" customHeight="1">
      <c r="B51" s="20"/>
      <c r="C51" s="28" t="s">
        <v>115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hidden="1" customHeight="1">
      <c r="A52" s="34"/>
      <c r="B52" s="35"/>
      <c r="C52" s="36"/>
      <c r="D52" s="36"/>
      <c r="E52" s="289" t="s">
        <v>827</v>
      </c>
      <c r="F52" s="291"/>
      <c r="G52" s="291"/>
      <c r="H52" s="291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hidden="1" customHeight="1">
      <c r="A53" s="34"/>
      <c r="B53" s="35"/>
      <c r="C53" s="28" t="s">
        <v>117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hidden="1" customHeight="1">
      <c r="A54" s="34"/>
      <c r="B54" s="35"/>
      <c r="C54" s="36"/>
      <c r="D54" s="36"/>
      <c r="E54" s="243" t="str">
        <f>E11</f>
        <v>2.4 -  SO 02 - Materiál objednatele - Neoceňovat</v>
      </c>
      <c r="F54" s="291"/>
      <c r="G54" s="291"/>
      <c r="H54" s="291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hidden="1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hidden="1" customHeight="1">
      <c r="A56" s="34"/>
      <c r="B56" s="35"/>
      <c r="C56" s="28" t="s">
        <v>24</v>
      </c>
      <c r="D56" s="36"/>
      <c r="E56" s="36"/>
      <c r="F56" s="26" t="str">
        <f>F14</f>
        <v xml:space="preserve"> </v>
      </c>
      <c r="G56" s="36"/>
      <c r="H56" s="36"/>
      <c r="I56" s="28" t="s">
        <v>26</v>
      </c>
      <c r="J56" s="59" t="str">
        <f>IF(J14="","",J14)</f>
        <v>7. 7. 2022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hidden="1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hidden="1" customHeight="1">
      <c r="A58" s="34"/>
      <c r="B58" s="35"/>
      <c r="C58" s="28" t="s">
        <v>32</v>
      </c>
      <c r="D58" s="36"/>
      <c r="E58" s="36"/>
      <c r="F58" s="26" t="str">
        <f>E17</f>
        <v xml:space="preserve"> </v>
      </c>
      <c r="G58" s="36"/>
      <c r="H58" s="36"/>
      <c r="I58" s="28" t="s">
        <v>38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hidden="1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hidden="1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hidden="1" customHeight="1">
      <c r="A61" s="34"/>
      <c r="B61" s="35"/>
      <c r="C61" s="136" t="s">
        <v>120</v>
      </c>
      <c r="D61" s="137"/>
      <c r="E61" s="137"/>
      <c r="F61" s="137"/>
      <c r="G61" s="137"/>
      <c r="H61" s="137"/>
      <c r="I61" s="137"/>
      <c r="J61" s="138" t="s">
        <v>121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hidden="1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hidden="1" customHeight="1">
      <c r="A63" s="34"/>
      <c r="B63" s="35"/>
      <c r="C63" s="139" t="s">
        <v>75</v>
      </c>
      <c r="D63" s="36"/>
      <c r="E63" s="36"/>
      <c r="F63" s="36"/>
      <c r="G63" s="36"/>
      <c r="H63" s="36"/>
      <c r="I63" s="36"/>
      <c r="J63" s="77">
        <f>J86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122</v>
      </c>
    </row>
    <row r="64" spans="1:47" s="9" customFormat="1" ht="24.95" hidden="1" customHeight="1">
      <c r="B64" s="140"/>
      <c r="C64" s="141"/>
      <c r="D64" s="142" t="s">
        <v>702</v>
      </c>
      <c r="E64" s="143"/>
      <c r="F64" s="143"/>
      <c r="G64" s="143"/>
      <c r="H64" s="143"/>
      <c r="I64" s="143"/>
      <c r="J64" s="144">
        <f>J87</f>
        <v>0</v>
      </c>
      <c r="K64" s="141"/>
      <c r="L64" s="145"/>
    </row>
    <row r="65" spans="1:31" s="2" customFormat="1" ht="21.75" hidden="1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13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hidden="1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ht="11.25" hidden="1"/>
    <row r="68" spans="1:31" ht="11.25" hidden="1"/>
    <row r="69" spans="1:31" ht="11.25" hidden="1"/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2" t="s">
        <v>140</v>
      </c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289" t="str">
        <f>E7</f>
        <v>Oprava mostů v úseku Polička - Borová u Poličky</v>
      </c>
      <c r="F74" s="290"/>
      <c r="G74" s="290"/>
      <c r="H74" s="290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1" customFormat="1" ht="12" customHeight="1">
      <c r="B75" s="20"/>
      <c r="C75" s="28" t="s">
        <v>115</v>
      </c>
      <c r="D75" s="21"/>
      <c r="E75" s="21"/>
      <c r="F75" s="21"/>
      <c r="G75" s="21"/>
      <c r="H75" s="21"/>
      <c r="I75" s="21"/>
      <c r="J75" s="21"/>
      <c r="K75" s="21"/>
      <c r="L75" s="19"/>
    </row>
    <row r="76" spans="1:31" s="2" customFormat="1" ht="16.5" customHeight="1">
      <c r="A76" s="34"/>
      <c r="B76" s="35"/>
      <c r="C76" s="36"/>
      <c r="D76" s="36"/>
      <c r="E76" s="289" t="s">
        <v>827</v>
      </c>
      <c r="F76" s="291"/>
      <c r="G76" s="291"/>
      <c r="H76" s="291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8" t="s">
        <v>117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243" t="str">
        <f>E11</f>
        <v>2.4 -  SO 02 - Materiál objednatele - Neoceňovat</v>
      </c>
      <c r="F78" s="291"/>
      <c r="G78" s="291"/>
      <c r="H78" s="291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8" t="s">
        <v>24</v>
      </c>
      <c r="D80" s="36"/>
      <c r="E80" s="36"/>
      <c r="F80" s="26" t="str">
        <f>F14</f>
        <v xml:space="preserve"> </v>
      </c>
      <c r="G80" s="36"/>
      <c r="H80" s="36"/>
      <c r="I80" s="28" t="s">
        <v>26</v>
      </c>
      <c r="J80" s="59" t="str">
        <f>IF(J14="","",J14)</f>
        <v>7. 7. 2022</v>
      </c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8" t="s">
        <v>32</v>
      </c>
      <c r="D82" s="36"/>
      <c r="E82" s="36"/>
      <c r="F82" s="26" t="str">
        <f>E17</f>
        <v xml:space="preserve"> </v>
      </c>
      <c r="G82" s="36"/>
      <c r="H82" s="36"/>
      <c r="I82" s="28" t="s">
        <v>38</v>
      </c>
      <c r="J82" s="32" t="str">
        <f>E23</f>
        <v xml:space="preserve"> 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8" t="s">
        <v>36</v>
      </c>
      <c r="D83" s="36"/>
      <c r="E83" s="36"/>
      <c r="F83" s="26" t="str">
        <f>IF(E20="","",E20)</f>
        <v>Vyplň údaj</v>
      </c>
      <c r="G83" s="36"/>
      <c r="H83" s="36"/>
      <c r="I83" s="28" t="s">
        <v>40</v>
      </c>
      <c r="J83" s="32" t="str">
        <f>E26</f>
        <v xml:space="preserve"> 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51"/>
      <c r="B85" s="152"/>
      <c r="C85" s="153" t="s">
        <v>141</v>
      </c>
      <c r="D85" s="154" t="s">
        <v>62</v>
      </c>
      <c r="E85" s="154" t="s">
        <v>58</v>
      </c>
      <c r="F85" s="154" t="s">
        <v>59</v>
      </c>
      <c r="G85" s="154" t="s">
        <v>142</v>
      </c>
      <c r="H85" s="154" t="s">
        <v>143</v>
      </c>
      <c r="I85" s="154" t="s">
        <v>144</v>
      </c>
      <c r="J85" s="154" t="s">
        <v>121</v>
      </c>
      <c r="K85" s="155" t="s">
        <v>145</v>
      </c>
      <c r="L85" s="156"/>
      <c r="M85" s="68" t="s">
        <v>34</v>
      </c>
      <c r="N85" s="69" t="s">
        <v>47</v>
      </c>
      <c r="O85" s="69" t="s">
        <v>146</v>
      </c>
      <c r="P85" s="69" t="s">
        <v>147</v>
      </c>
      <c r="Q85" s="69" t="s">
        <v>148</v>
      </c>
      <c r="R85" s="69" t="s">
        <v>149</v>
      </c>
      <c r="S85" s="69" t="s">
        <v>150</v>
      </c>
      <c r="T85" s="70" t="s">
        <v>151</v>
      </c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</row>
    <row r="86" spans="1:65" s="2" customFormat="1" ht="22.9" customHeight="1">
      <c r="A86" s="34"/>
      <c r="B86" s="35"/>
      <c r="C86" s="75" t="s">
        <v>152</v>
      </c>
      <c r="D86" s="36"/>
      <c r="E86" s="36"/>
      <c r="F86" s="36"/>
      <c r="G86" s="36"/>
      <c r="H86" s="36"/>
      <c r="I86" s="36"/>
      <c r="J86" s="157">
        <f>BK86</f>
        <v>0</v>
      </c>
      <c r="K86" s="36"/>
      <c r="L86" s="39"/>
      <c r="M86" s="71"/>
      <c r="N86" s="158"/>
      <c r="O86" s="72"/>
      <c r="P86" s="159">
        <f>P87</f>
        <v>0</v>
      </c>
      <c r="Q86" s="72"/>
      <c r="R86" s="159">
        <f>R87</f>
        <v>0</v>
      </c>
      <c r="S86" s="72"/>
      <c r="T86" s="160">
        <f>T87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6" t="s">
        <v>76</v>
      </c>
      <c r="AU86" s="16" t="s">
        <v>122</v>
      </c>
      <c r="BK86" s="161">
        <f>BK87</f>
        <v>0</v>
      </c>
    </row>
    <row r="87" spans="1:65" s="12" customFormat="1" ht="25.9" customHeight="1">
      <c r="B87" s="162"/>
      <c r="C87" s="163"/>
      <c r="D87" s="164" t="s">
        <v>76</v>
      </c>
      <c r="E87" s="165" t="s">
        <v>188</v>
      </c>
      <c r="F87" s="165" t="s">
        <v>405</v>
      </c>
      <c r="G87" s="163"/>
      <c r="H87" s="163"/>
      <c r="I87" s="166"/>
      <c r="J87" s="167">
        <f>BK87</f>
        <v>0</v>
      </c>
      <c r="K87" s="163"/>
      <c r="L87" s="168"/>
      <c r="M87" s="169"/>
      <c r="N87" s="170"/>
      <c r="O87" s="170"/>
      <c r="P87" s="171">
        <f>SUM(P88:P93)</f>
        <v>0</v>
      </c>
      <c r="Q87" s="170"/>
      <c r="R87" s="171">
        <f>SUM(R88:R93)</f>
        <v>0</v>
      </c>
      <c r="S87" s="170"/>
      <c r="T87" s="172">
        <f>SUM(T88:T93)</f>
        <v>0</v>
      </c>
      <c r="AR87" s="173" t="s">
        <v>23</v>
      </c>
      <c r="AT87" s="174" t="s">
        <v>76</v>
      </c>
      <c r="AU87" s="174" t="s">
        <v>77</v>
      </c>
      <c r="AY87" s="173" t="s">
        <v>155</v>
      </c>
      <c r="BK87" s="175">
        <f>SUM(BK88:BK93)</f>
        <v>0</v>
      </c>
    </row>
    <row r="88" spans="1:65" s="2" customFormat="1" ht="24.2" customHeight="1">
      <c r="A88" s="34"/>
      <c r="B88" s="35"/>
      <c r="C88" s="221" t="s">
        <v>23</v>
      </c>
      <c r="D88" s="221" t="s">
        <v>303</v>
      </c>
      <c r="E88" s="222" t="s">
        <v>1247</v>
      </c>
      <c r="F88" s="223" t="s">
        <v>1248</v>
      </c>
      <c r="G88" s="224" t="s">
        <v>176</v>
      </c>
      <c r="H88" s="225">
        <v>4</v>
      </c>
      <c r="I88" s="226"/>
      <c r="J88" s="227">
        <f>ROUND(I88*H88,2)</f>
        <v>0</v>
      </c>
      <c r="K88" s="223" t="s">
        <v>706</v>
      </c>
      <c r="L88" s="228"/>
      <c r="M88" s="229" t="s">
        <v>34</v>
      </c>
      <c r="N88" s="230" t="s">
        <v>48</v>
      </c>
      <c r="O88" s="64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9" t="s">
        <v>209</v>
      </c>
      <c r="AT88" s="189" t="s">
        <v>303</v>
      </c>
      <c r="AU88" s="189" t="s">
        <v>23</v>
      </c>
      <c r="AY88" s="16" t="s">
        <v>155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6" t="s">
        <v>23</v>
      </c>
      <c r="BK88" s="190">
        <f>ROUND(I88*H88,2)</f>
        <v>0</v>
      </c>
      <c r="BL88" s="16" t="s">
        <v>162</v>
      </c>
      <c r="BM88" s="189" t="s">
        <v>1249</v>
      </c>
    </row>
    <row r="89" spans="1:65" s="2" customFormat="1" ht="11.25">
      <c r="A89" s="34"/>
      <c r="B89" s="35"/>
      <c r="C89" s="36"/>
      <c r="D89" s="191" t="s">
        <v>164</v>
      </c>
      <c r="E89" s="36"/>
      <c r="F89" s="192" t="s">
        <v>1250</v>
      </c>
      <c r="G89" s="36"/>
      <c r="H89" s="36"/>
      <c r="I89" s="193"/>
      <c r="J89" s="36"/>
      <c r="K89" s="36"/>
      <c r="L89" s="39"/>
      <c r="M89" s="194"/>
      <c r="N89" s="195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6" t="s">
        <v>164</v>
      </c>
      <c r="AU89" s="16" t="s">
        <v>23</v>
      </c>
    </row>
    <row r="90" spans="1:65" s="2" customFormat="1" ht="19.5">
      <c r="A90" s="34"/>
      <c r="B90" s="35"/>
      <c r="C90" s="36"/>
      <c r="D90" s="191" t="s">
        <v>256</v>
      </c>
      <c r="E90" s="36"/>
      <c r="F90" s="220" t="s">
        <v>1251</v>
      </c>
      <c r="G90" s="36"/>
      <c r="H90" s="36"/>
      <c r="I90" s="193"/>
      <c r="J90" s="36"/>
      <c r="K90" s="36"/>
      <c r="L90" s="39"/>
      <c r="M90" s="194"/>
      <c r="N90" s="195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6" t="s">
        <v>256</v>
      </c>
      <c r="AU90" s="16" t="s">
        <v>23</v>
      </c>
    </row>
    <row r="91" spans="1:65" s="2" customFormat="1" ht="16.5" customHeight="1">
      <c r="A91" s="34"/>
      <c r="B91" s="35"/>
      <c r="C91" s="221" t="s">
        <v>22</v>
      </c>
      <c r="D91" s="221" t="s">
        <v>303</v>
      </c>
      <c r="E91" s="222" t="s">
        <v>1252</v>
      </c>
      <c r="F91" s="223" t="s">
        <v>1253</v>
      </c>
      <c r="G91" s="224" t="s">
        <v>263</v>
      </c>
      <c r="H91" s="225">
        <v>38</v>
      </c>
      <c r="I91" s="226"/>
      <c r="J91" s="227">
        <f>ROUND(I91*H91,2)</f>
        <v>0</v>
      </c>
      <c r="K91" s="223" t="s">
        <v>706</v>
      </c>
      <c r="L91" s="228"/>
      <c r="M91" s="229" t="s">
        <v>34</v>
      </c>
      <c r="N91" s="230" t="s">
        <v>48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209</v>
      </c>
      <c r="AT91" s="189" t="s">
        <v>303</v>
      </c>
      <c r="AU91" s="189" t="s">
        <v>23</v>
      </c>
      <c r="AY91" s="16" t="s">
        <v>155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6" t="s">
        <v>23</v>
      </c>
      <c r="BK91" s="190">
        <f>ROUND(I91*H91,2)</f>
        <v>0</v>
      </c>
      <c r="BL91" s="16" t="s">
        <v>162</v>
      </c>
      <c r="BM91" s="189" t="s">
        <v>1254</v>
      </c>
    </row>
    <row r="92" spans="1:65" s="2" customFormat="1" ht="11.25">
      <c r="A92" s="34"/>
      <c r="B92" s="35"/>
      <c r="C92" s="36"/>
      <c r="D92" s="191" t="s">
        <v>164</v>
      </c>
      <c r="E92" s="36"/>
      <c r="F92" s="192" t="s">
        <v>1253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6" t="s">
        <v>164</v>
      </c>
      <c r="AU92" s="16" t="s">
        <v>23</v>
      </c>
    </row>
    <row r="93" spans="1:65" s="2" customFormat="1" ht="19.5">
      <c r="A93" s="34"/>
      <c r="B93" s="35"/>
      <c r="C93" s="36"/>
      <c r="D93" s="191" t="s">
        <v>256</v>
      </c>
      <c r="E93" s="36"/>
      <c r="F93" s="220" t="s">
        <v>1255</v>
      </c>
      <c r="G93" s="36"/>
      <c r="H93" s="36"/>
      <c r="I93" s="193"/>
      <c r="J93" s="36"/>
      <c r="K93" s="36"/>
      <c r="L93" s="39"/>
      <c r="M93" s="231"/>
      <c r="N93" s="232"/>
      <c r="O93" s="233"/>
      <c r="P93" s="233"/>
      <c r="Q93" s="233"/>
      <c r="R93" s="233"/>
      <c r="S93" s="233"/>
      <c r="T93" s="2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6" t="s">
        <v>256</v>
      </c>
      <c r="AU93" s="16" t="s">
        <v>23</v>
      </c>
    </row>
    <row r="94" spans="1:65" s="2" customFormat="1" ht="6.95" customHeight="1">
      <c r="A94" s="34"/>
      <c r="B94" s="47"/>
      <c r="C94" s="48"/>
      <c r="D94" s="48"/>
      <c r="E94" s="48"/>
      <c r="F94" s="48"/>
      <c r="G94" s="48"/>
      <c r="H94" s="48"/>
      <c r="I94" s="48"/>
      <c r="J94" s="48"/>
      <c r="K94" s="48"/>
      <c r="L94" s="39"/>
      <c r="M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</sheetData>
  <sheetProtection algorithmName="SHA-512" hashValue="JNu8dmDPKcTUuHi6I5u1/Uid3bLWG+7o9hZqTx5tkGgrA2A+yB8E2jEtkGqAp+6QFdJq9KALedTpvqLfjcL04w==" saltValue="47GmkIl9ntJW3U/3fazWMr1ZbJrJFiuEn3qII8MwszFQ0bl/ggd3kg3Ip7kO5fNAYoWA2R+KWbxPUCvG7XAfWw==" spinCount="100000" sheet="1" objects="1" scenarios="1" formatColumns="0" formatRows="0" autoFilter="0"/>
  <autoFilter ref="C85:K93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1.1 - SO 01 -  Stavební č...</vt:lpstr>
      <vt:lpstr>1.2 - SO 01 -  Kolej - Mo...</vt:lpstr>
      <vt:lpstr>1.3 - SO 01- VRN - Most v...</vt:lpstr>
      <vt:lpstr>1.4 - SO 01- Materiál obj...</vt:lpstr>
      <vt:lpstr>2.1 - SO 02 - Stavební čá...</vt:lpstr>
      <vt:lpstr>2.2 - SO 02 - Kolej - Mos...</vt:lpstr>
      <vt:lpstr>2.3 - SO 02 - VRN - Most ...</vt:lpstr>
      <vt:lpstr>2.4 -  SO 02 - Materiál o...</vt:lpstr>
      <vt:lpstr>'1.1 - SO 01 -  Stavební č...'!Názvy_tisku</vt:lpstr>
      <vt:lpstr>'1.2 - SO 01 -  Kolej - Mo...'!Názvy_tisku</vt:lpstr>
      <vt:lpstr>'1.3 - SO 01- VRN - Most v...'!Názvy_tisku</vt:lpstr>
      <vt:lpstr>'1.4 - SO 01- Materiál obj...'!Názvy_tisku</vt:lpstr>
      <vt:lpstr>'2.1 - SO 02 - Stavební čá...'!Názvy_tisku</vt:lpstr>
      <vt:lpstr>'2.2 - SO 02 - Kolej - Mos...'!Názvy_tisku</vt:lpstr>
      <vt:lpstr>'2.3 - SO 02 - VRN - Most ...'!Názvy_tisku</vt:lpstr>
      <vt:lpstr>'2.4 -  SO 02 - Materiál o...'!Názvy_tisku</vt:lpstr>
      <vt:lpstr>'Rekapitulace stavby'!Názvy_tisku</vt:lpstr>
      <vt:lpstr>'1.1 - SO 01 -  Stavební č...'!Oblast_tisku</vt:lpstr>
      <vt:lpstr>'1.2 - SO 01 -  Kolej - Mo...'!Oblast_tisku</vt:lpstr>
      <vt:lpstr>'1.3 - SO 01- VRN - Most v...'!Oblast_tisku</vt:lpstr>
      <vt:lpstr>'1.4 - SO 01- Materiál obj...'!Oblast_tisku</vt:lpstr>
      <vt:lpstr>'2.1 - SO 02 - Stavební čá...'!Oblast_tisku</vt:lpstr>
      <vt:lpstr>'2.2 - SO 02 - Kolej - Mos...'!Oblast_tisku</vt:lpstr>
      <vt:lpstr>'2.3 - SO 02 - VRN - Most ...'!Oblast_tisku</vt:lpstr>
      <vt:lpstr>'2.4 -  SO 02 - Materiál 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Rachota Tomáš</dc:creator>
  <cp:lastModifiedBy>Löwová Monika, Bc.</cp:lastModifiedBy>
  <dcterms:created xsi:type="dcterms:W3CDTF">2022-07-11T06:46:52Z</dcterms:created>
  <dcterms:modified xsi:type="dcterms:W3CDTF">2022-07-20T11:16:43Z</dcterms:modified>
</cp:coreProperties>
</file>